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2120" windowHeight="8595" tabRatio="932" activeTab="4"/>
  </bookViews>
  <sheets>
    <sheet name="BS" sheetId="1" r:id="rId1"/>
    <sheet name="IS" sheetId="2" r:id="rId2"/>
    <sheet name="SE" sheetId="3" r:id="rId3"/>
    <sheet name="CF" sheetId="4" r:id="rId4"/>
    <sheet name="Notes" sheetId="5" r:id="rId5"/>
    <sheet name="Notes-wpsxxx" sheetId="6" state="hidden" r:id="rId6"/>
    <sheet name="PPE-wpsxxx" sheetId="7" state="hidden" r:id="rId7"/>
    <sheet name="DT notes-wpsxx" sheetId="8" state="hidden" r:id="rId8"/>
    <sheet name="trial balance-hovid mktg" sheetId="9" state="hidden" r:id="rId9"/>
  </sheets>
  <externalReferences>
    <externalReference r:id="rId12"/>
    <externalReference r:id="rId13"/>
    <externalReference r:id="rId14"/>
    <externalReference r:id="rId15"/>
    <externalReference r:id="rId16"/>
  </externalReferences>
  <definedNames>
    <definedName name="a">'[4]#REF'!$B$6:$B$428</definedName>
    <definedName name="ap06_02_1">'[4]#REF'!$K$7:$P$3408</definedName>
    <definedName name="AP06_02_1_Source">#REF!</definedName>
    <definedName name="Code">'[3]Code'!$A:$D</definedName>
    <definedName name="codes">'[4]Code'!$A:$D</definedName>
    <definedName name="Customer">'[3]Customer'!$A:$K</definedName>
    <definedName name="customers">'[4]Customer'!$A:$K</definedName>
    <definedName name="Detail_00">#REF!</definedName>
    <definedName name="Detail_01">#REF!</definedName>
    <definedName name="Detail_01_C">#REF!</definedName>
    <definedName name="Invoice">'[3]SO'!$AG:$AN</definedName>
    <definedName name="invoices">'[4]SO'!$AG:$AN</definedName>
    <definedName name="j79\">#REF!</definedName>
    <definedName name="OCA">'trial balance-hovid mktg'!$F$9</definedName>
    <definedName name="OLE_LINK3" localSheetId="0">'BS'!$A$60</definedName>
    <definedName name="po11">'[2]F'!#REF!</definedName>
    <definedName name="po88">#REF!</definedName>
    <definedName name="_xlnm.Print_Area" localSheetId="0">'BS'!$A$1:$D$52</definedName>
    <definedName name="_xlnm.Print_Area" localSheetId="3">'CF'!$A$1:$E$34</definedName>
    <definedName name="_xlnm.Print_Area" localSheetId="7">'DT notes-wpsxx'!$A$50:$L$157</definedName>
    <definedName name="_xlnm.Print_Area" localSheetId="6">'PPE-wpsxxx'!$A$1:$AE$138</definedName>
    <definedName name="_xlnm.Print_Area" localSheetId="2">'SE'!$A$1:$G$26</definedName>
    <definedName name="_xlnm.Print_Titles" localSheetId="6">'PPE-wpsxxx'!$1:$11</definedName>
    <definedName name="sumary_01">'[4]#REF'!$B$6:$B$285</definedName>
    <definedName name="Summary_00">#REF!</definedName>
    <definedName name="Summary_01">#REF!</definedName>
    <definedName name="Summary_01_03_Source">#REF!</definedName>
    <definedName name="Summary_01_C">#REF!</definedName>
    <definedName name="Summary02_Summary">#REF!</definedName>
    <definedName name="Top30_01_02_Summary">#REF!</definedName>
    <definedName name="u">'[2]PJT (FA)'!#REF!</definedName>
  </definedNames>
  <calcPr fullCalcOnLoad="1"/>
</workbook>
</file>

<file path=xl/sharedStrings.xml><?xml version="1.0" encoding="utf-8"?>
<sst xmlns="http://schemas.openxmlformats.org/spreadsheetml/2006/main" count="1049" uniqueCount="531">
  <si>
    <t>NBV -1.7.04</t>
  </si>
  <si>
    <t>At 31 Dec 2004</t>
  </si>
  <si>
    <t>Financial year ended 31 Dec 2004</t>
  </si>
  <si>
    <t>Net book value at 31 Dec 2004</t>
  </si>
  <si>
    <t>Cost/valuation at 31 Dec 2004</t>
  </si>
  <si>
    <t>Accumulated depreciation at 31 Dec 2004</t>
  </si>
  <si>
    <t>for the second financial quarter ended 31 December 2004</t>
  </si>
  <si>
    <t>As at current</t>
  </si>
  <si>
    <t>As at preceding</t>
  </si>
  <si>
    <t>quarter</t>
  </si>
  <si>
    <t>financial year</t>
  </si>
  <si>
    <t>ended 31/12/04</t>
  </si>
  <si>
    <t>ended 30/06/04</t>
  </si>
  <si>
    <t>RM '000</t>
  </si>
  <si>
    <t>Other debtors, deposits and prepayments</t>
  </si>
  <si>
    <t>Income tax recoverable</t>
  </si>
  <si>
    <t xml:space="preserve">Cash and bank balances </t>
  </si>
  <si>
    <t>Hire-purchase creditors</t>
  </si>
  <si>
    <t>Short term borrowings</t>
  </si>
  <si>
    <t xml:space="preserve">Bank overdrafts </t>
  </si>
  <si>
    <t>Net current liabilities</t>
  </si>
  <si>
    <t>Deferred tax liabilities</t>
  </si>
  <si>
    <t>Share premiun</t>
  </si>
  <si>
    <t>Retained earnings</t>
  </si>
  <si>
    <t>Net tangible assets per share (sen)</t>
  </si>
  <si>
    <t xml:space="preserve">Individual quarter </t>
  </si>
  <si>
    <t xml:space="preserve">Cumulative quarter </t>
  </si>
  <si>
    <t>3 months ended</t>
  </si>
  <si>
    <t xml:space="preserve">6 months ended </t>
  </si>
  <si>
    <t>31 December</t>
  </si>
  <si>
    <t>2004</t>
  </si>
  <si>
    <t>Operating expenses</t>
  </si>
  <si>
    <t>Profit from operations</t>
  </si>
  <si>
    <t>Depreciation &amp; Amortisation</t>
  </si>
  <si>
    <t>Finance costs</t>
  </si>
  <si>
    <t>Profit before taxation</t>
  </si>
  <si>
    <t>Profit after tax before minority interest</t>
  </si>
  <si>
    <t>Net profit for the period</t>
  </si>
  <si>
    <t>Earnings per share (sen)</t>
  </si>
  <si>
    <t>30 September</t>
  </si>
  <si>
    <t>Sub-division of ordinary shares of RM1.00 into 10 ordinary shares of RM0.10 each</t>
  </si>
  <si>
    <t>Issued and fully paid ordinary shares of RM0.10 each</t>
  </si>
  <si>
    <t xml:space="preserve">           Bank overdrafts</t>
  </si>
  <si>
    <r>
      <t>Carotech Bhd</t>
    </r>
    <r>
      <rPr>
        <b/>
        <sz val="11"/>
        <rFont val="Arial"/>
        <family val="2"/>
      </rPr>
      <t xml:space="preserve"> </t>
    </r>
    <r>
      <rPr>
        <b/>
        <sz val="10"/>
        <rFont val="Arial"/>
        <family val="2"/>
      </rPr>
      <t>(Company no: 200964 W)</t>
    </r>
  </si>
  <si>
    <t>Non-distributable</t>
  </si>
  <si>
    <t>Distributable</t>
  </si>
  <si>
    <t>Number of</t>
  </si>
  <si>
    <t>Nominal</t>
  </si>
  <si>
    <t>Share</t>
  </si>
  <si>
    <t>Retained</t>
  </si>
  <si>
    <t>shares</t>
  </si>
  <si>
    <t>value</t>
  </si>
  <si>
    <t>premium</t>
  </si>
  <si>
    <t>earnings</t>
  </si>
  <si>
    <t>000</t>
  </si>
  <si>
    <t xml:space="preserve">Cumulative  </t>
  </si>
  <si>
    <t>6 months ended</t>
  </si>
  <si>
    <t>Cash generated from/(used in) operations</t>
  </si>
  <si>
    <t>Net cash generated from/(used in) investing activities</t>
  </si>
  <si>
    <t>(I)</t>
  </si>
  <si>
    <t>Net cash generated from/(used in) financing activities</t>
  </si>
  <si>
    <t>Net increase in cash and cash equivalents during the period</t>
  </si>
  <si>
    <t>Cash and cash equivalents at beginning of period</t>
  </si>
  <si>
    <t>Cash and cash equivalents at end of period</t>
  </si>
  <si>
    <t>Note:</t>
  </si>
  <si>
    <t xml:space="preserve">           </t>
  </si>
  <si>
    <t xml:space="preserve">           Cash and bank balances</t>
  </si>
  <si>
    <t xml:space="preserve">Notes to the interim financial report </t>
  </si>
  <si>
    <t>Basis of preparation</t>
  </si>
  <si>
    <t xml:space="preserve">The interim financial report should be read in conjunction with the proforma financial statements for the financial period ended 31 October 2004 as stated in the Group's prospectus dated 30 March 2005.  </t>
  </si>
  <si>
    <t xml:space="preserve">Audit report of preceding annual financial statements  </t>
  </si>
  <si>
    <t xml:space="preserve">The audit report of the preceding annual financial statements was not subjected to any qualification. </t>
  </si>
  <si>
    <t xml:space="preserve">Seasonal or cyclical factors </t>
  </si>
  <si>
    <t>The business operations of the Group were not materially affected by any seasonal or cyclical factors.</t>
  </si>
  <si>
    <t xml:space="preserve">Unusual items </t>
  </si>
  <si>
    <t xml:space="preserve">There were no items affecting assets, liabilities, equity, net income or cash flows that are unusual because of their nature, size or incidence.  </t>
  </si>
  <si>
    <t xml:space="preserve">Changes in estimates </t>
  </si>
  <si>
    <t xml:space="preserve">There were no changes in estimates that have had a material effect in the current quarter.  </t>
  </si>
  <si>
    <t xml:space="preserve">Debt and equity securities  </t>
  </si>
  <si>
    <t xml:space="preserve">There were no issuance and repayment of debt and equity securities, share buy-backs, share cancellations, shares held as treasury shares and resale of treasury shares for the current quarter and financial year to date.  </t>
  </si>
  <si>
    <t xml:space="preserve">Dividend paid  </t>
  </si>
  <si>
    <t xml:space="preserve">Segment information  </t>
  </si>
  <si>
    <t>Individual quarter</t>
  </si>
  <si>
    <t>Cumulative quarter</t>
  </si>
  <si>
    <t>ended 31 December</t>
  </si>
  <si>
    <t xml:space="preserve">RM '000 </t>
  </si>
  <si>
    <t xml:space="preserve">Property, plant and equipment </t>
  </si>
  <si>
    <t xml:space="preserve">No valuation of property, plant and equipment has been carried out by the Group during the period. </t>
  </si>
  <si>
    <t xml:space="preserve">Materials subsequent events  </t>
  </si>
  <si>
    <t xml:space="preserve">Changes in the composition of the group  </t>
  </si>
  <si>
    <t xml:space="preserve">Contingent liabilities or assets  </t>
  </si>
  <si>
    <t xml:space="preserve">Significant related parties transactions </t>
  </si>
  <si>
    <t xml:space="preserve">Capital commitments  </t>
  </si>
  <si>
    <t xml:space="preserve">Review of performance  </t>
  </si>
  <si>
    <t>Turnover</t>
  </si>
  <si>
    <t xml:space="preserve">Results comparison with preceding quarter </t>
  </si>
  <si>
    <t>Quarter ended</t>
  </si>
  <si>
    <t xml:space="preserve">Prospects  </t>
  </si>
  <si>
    <t xml:space="preserve">Profit forecast and profit guarantee  </t>
  </si>
  <si>
    <t xml:space="preserve">Taxation </t>
  </si>
  <si>
    <t xml:space="preserve">3 months ended </t>
  </si>
  <si>
    <t xml:space="preserve">Profit/(Loss) on sale of unquoted investments and/or properties  </t>
  </si>
  <si>
    <t xml:space="preserve">There was no disposal of unquoted investments and/or properties for the current quarter and financial year to date.  </t>
  </si>
  <si>
    <t xml:space="preserve">Particulars on quoted securities  </t>
  </si>
  <si>
    <t xml:space="preserve">(other than securities in existing subsidiaries and associated companies)  </t>
  </si>
  <si>
    <t xml:space="preserve">There was no purchase or disposal of quoted securities for the current quarter and financial year to date.  </t>
  </si>
  <si>
    <t xml:space="preserve">Status of corporate proposal and its proceeds utilisation </t>
  </si>
  <si>
    <t xml:space="preserve">Borrowings and debt securities  </t>
  </si>
  <si>
    <t>Current</t>
  </si>
  <si>
    <t>Non-current</t>
  </si>
  <si>
    <t>- Bank overdraft</t>
  </si>
  <si>
    <t>- Bankers acceptances</t>
  </si>
  <si>
    <t xml:space="preserve">Off balance sheet financial instruments  </t>
  </si>
  <si>
    <t xml:space="preserve">Material litigation  </t>
  </si>
  <si>
    <t xml:space="preserve">Dividend </t>
  </si>
  <si>
    <t xml:space="preserve">Earnings per share </t>
  </si>
  <si>
    <t>Basic earnings/(loss) per share</t>
  </si>
  <si>
    <t>Weighted average number of ordinary shares   (‘000)</t>
  </si>
  <si>
    <t>Basic earnings/(loss) per share   (sen)</t>
  </si>
  <si>
    <t xml:space="preserve">Authorisation for issue </t>
  </si>
  <si>
    <t>On behalf of the Board,</t>
  </si>
  <si>
    <t>Amount owing by holding company</t>
  </si>
  <si>
    <r>
      <t xml:space="preserve">Carotech Bhd </t>
    </r>
    <r>
      <rPr>
        <b/>
        <sz val="10"/>
        <rFont val="Arial"/>
        <family val="2"/>
      </rPr>
      <t>(Company no: 200964 W)</t>
    </r>
  </si>
  <si>
    <t>Outstanding</t>
  </si>
  <si>
    <t>NOTES TO PROPERTY, PLANT AND EQUIPMENT</t>
  </si>
  <si>
    <t>Furniture,</t>
  </si>
  <si>
    <t>Note 4</t>
  </si>
  <si>
    <t>fittings,</t>
  </si>
  <si>
    <t>Plant,</t>
  </si>
  <si>
    <t>office,</t>
  </si>
  <si>
    <t>Building</t>
  </si>
  <si>
    <t>Long term</t>
  </si>
  <si>
    <t>Buildings on</t>
  </si>
  <si>
    <t>machinery</t>
  </si>
  <si>
    <t>laboratory</t>
  </si>
  <si>
    <t>Electrical</t>
  </si>
  <si>
    <t>on</t>
  </si>
  <si>
    <t xml:space="preserve">leasehold </t>
  </si>
  <si>
    <t xml:space="preserve">long term </t>
  </si>
  <si>
    <t xml:space="preserve">and </t>
  </si>
  <si>
    <t>installation</t>
  </si>
  <si>
    <t>Freehold</t>
  </si>
  <si>
    <t>freehold</t>
  </si>
  <si>
    <t>land and</t>
  </si>
  <si>
    <t>leasehold</t>
  </si>
  <si>
    <t xml:space="preserve">electrical </t>
  </si>
  <si>
    <t>Motor</t>
  </si>
  <si>
    <t xml:space="preserve">factory </t>
  </si>
  <si>
    <t>Capital</t>
  </si>
  <si>
    <t>and</t>
  </si>
  <si>
    <t>land</t>
  </si>
  <si>
    <t>buildings</t>
  </si>
  <si>
    <t>equipment</t>
  </si>
  <si>
    <t>vehicles</t>
  </si>
  <si>
    <t>renovation</t>
  </si>
  <si>
    <t>Total</t>
  </si>
  <si>
    <t>at valuation</t>
  </si>
  <si>
    <t>at cost</t>
  </si>
  <si>
    <t>Hovid Inc</t>
  </si>
  <si>
    <t>Additions</t>
  </si>
  <si>
    <t>Charge for the year</t>
  </si>
  <si>
    <t>DR</t>
  </si>
  <si>
    <t>CR</t>
  </si>
  <si>
    <t>Share Capital</t>
  </si>
  <si>
    <t>Share capital</t>
  </si>
  <si>
    <t>RM</t>
  </si>
  <si>
    <t>Carotech</t>
  </si>
  <si>
    <t>HPSB</t>
  </si>
  <si>
    <t>Hovid</t>
  </si>
  <si>
    <t>Note</t>
  </si>
  <si>
    <t>Revenue</t>
  </si>
  <si>
    <t>Other operating income</t>
  </si>
  <si>
    <t>progress</t>
  </si>
  <si>
    <t>Operating lease charges</t>
  </si>
  <si>
    <t>Depreciation of property, plant and equipment</t>
  </si>
  <si>
    <t>Pre-operating expenses written off</t>
  </si>
  <si>
    <t>Allowance for doubtful debts</t>
  </si>
  <si>
    <t>Finance cost</t>
  </si>
  <si>
    <t>Taxation</t>
  </si>
  <si>
    <t>Staff cost</t>
  </si>
  <si>
    <t>Amortisation of goodwill</t>
  </si>
  <si>
    <t>Minority interest</t>
  </si>
  <si>
    <t>Goodwill on consolidation</t>
  </si>
  <si>
    <t>Intangible assets</t>
  </si>
  <si>
    <t>Current assets</t>
  </si>
  <si>
    <t>Inventories</t>
  </si>
  <si>
    <t>Trade debtors</t>
  </si>
  <si>
    <t>Current liabilities</t>
  </si>
  <si>
    <t>Trade creditors</t>
  </si>
  <si>
    <t>Bank borrowings</t>
  </si>
  <si>
    <t>Term loans</t>
  </si>
  <si>
    <t>Non current liabilities</t>
  </si>
  <si>
    <t>Deferred taxation</t>
  </si>
  <si>
    <t>Financed by:</t>
  </si>
  <si>
    <t>Other debtors</t>
  </si>
  <si>
    <t>Non-current assets</t>
  </si>
  <si>
    <t>Property, plant and equipment</t>
  </si>
  <si>
    <t>Deposits with licensed bank</t>
  </si>
  <si>
    <t>Cash and bank balance</t>
  </si>
  <si>
    <t>Creditors &amp; accruals</t>
  </si>
  <si>
    <t>Bank overdrafts</t>
  </si>
  <si>
    <t>Non-current liabilities</t>
  </si>
  <si>
    <t>Capital and reserves</t>
  </si>
  <si>
    <t>Retained profits</t>
  </si>
  <si>
    <t>Buildings</t>
  </si>
  <si>
    <t xml:space="preserve">land </t>
  </si>
  <si>
    <t>electrical</t>
  </si>
  <si>
    <t>and motor</t>
  </si>
  <si>
    <t xml:space="preserve">and  </t>
  </si>
  <si>
    <t>Disposals</t>
  </si>
  <si>
    <t>Write off</t>
  </si>
  <si>
    <t>Ho Yan Hor Holdings Sdn. Bhd.</t>
  </si>
  <si>
    <t>At 1 July 2001</t>
  </si>
  <si>
    <t>At 30 June 2002</t>
  </si>
  <si>
    <t>Net book value</t>
  </si>
  <si>
    <t>2002</t>
  </si>
  <si>
    <t>RM1 = €</t>
  </si>
  <si>
    <t>Exchange difference</t>
  </si>
  <si>
    <t>Peso</t>
  </si>
  <si>
    <t xml:space="preserve">Acquisition of a subsidiary </t>
  </si>
  <si>
    <t xml:space="preserve">work in   </t>
  </si>
  <si>
    <t xml:space="preserve">on   </t>
  </si>
  <si>
    <t>Notes to the financial statements</t>
  </si>
  <si>
    <t>6.</t>
  </si>
  <si>
    <t>Profit/(loss) from operations</t>
  </si>
  <si>
    <t>Profit/(loss) from operations is stated after charging</t>
  </si>
  <si>
    <t>Directors' emoluments other than fees</t>
  </si>
  <si>
    <t>- Directors of the Company</t>
  </si>
  <si>
    <t>- Other directors</t>
  </si>
  <si>
    <t>Auditors' remuneration</t>
  </si>
  <si>
    <t>Rental of premises</t>
  </si>
  <si>
    <t>Amortisation of intangible assets</t>
  </si>
  <si>
    <t>Property, plant and equipment written off</t>
  </si>
  <si>
    <t>Loss on foreign exchange</t>
  </si>
  <si>
    <t>- realised</t>
  </si>
  <si>
    <t>- unrealised</t>
  </si>
  <si>
    <t>and crediting:</t>
  </si>
  <si>
    <t>Rental income</t>
  </si>
  <si>
    <t>Profit on disposal of property, plant and equipment</t>
  </si>
  <si>
    <t>Gain on foreign exchange</t>
  </si>
  <si>
    <t>H Pharmacy</t>
  </si>
  <si>
    <t>H Inc</t>
  </si>
  <si>
    <t>RM1=Peso100</t>
  </si>
  <si>
    <t>Product development expenditure written off</t>
  </si>
  <si>
    <t>Grant received for acquisition of property, plant and equipment</t>
  </si>
  <si>
    <t>Interest income</t>
  </si>
  <si>
    <t>Training grants</t>
  </si>
  <si>
    <t>Conso adjustments</t>
  </si>
  <si>
    <t>Group</t>
  </si>
  <si>
    <t>7.</t>
  </si>
  <si>
    <t>Interest expense on:</t>
  </si>
  <si>
    <t>- term loans</t>
  </si>
  <si>
    <t>- bank overdrafts</t>
  </si>
  <si>
    <t>- other borrowings</t>
  </si>
  <si>
    <t>Less: Interest income</t>
  </si>
  <si>
    <t>8.</t>
  </si>
  <si>
    <t>The taxation charge comprises:</t>
  </si>
  <si>
    <t>In respect of current financial year</t>
  </si>
  <si>
    <t>- Malaysian income tax</t>
  </si>
  <si>
    <t>- Foreign income tax</t>
  </si>
  <si>
    <t>- Deferred taxation</t>
  </si>
  <si>
    <t>In respect of prior financial year</t>
  </si>
  <si>
    <t>The effective tax rate differs from the statutory income tax rate of Malaysia are as follows:</t>
  </si>
  <si>
    <t>Statutory income tax rate</t>
  </si>
  <si>
    <t>Tax effects of:</t>
  </si>
  <si>
    <t>- income not subject to tax</t>
  </si>
  <si>
    <t>- expenses not deductible for tax purposes</t>
  </si>
  <si>
    <t>- previously unrecognised capital allowances</t>
  </si>
  <si>
    <t>Effective tax rates</t>
  </si>
  <si>
    <t>- reinvestment allowances utilised</t>
  </si>
  <si>
    <t>- Pioneer status exemption</t>
  </si>
  <si>
    <t>- different tax rates in other countries</t>
  </si>
  <si>
    <t>Unutilised tax incentive not accounted for as deferred tax liabilities/assets as follows:</t>
  </si>
  <si>
    <t>Unutilised reinvestment allowances</t>
  </si>
  <si>
    <t>Unutilised tax losses</t>
  </si>
  <si>
    <t>9.</t>
  </si>
  <si>
    <t>Plant, machinery and electrical equipment</t>
  </si>
  <si>
    <t>- additions during the financial year</t>
  </si>
  <si>
    <t>- net book value at end of the financial year</t>
  </si>
  <si>
    <t>Motor vehicles</t>
  </si>
  <si>
    <t>Furniture, fittings, office, laboratory and factory equipment</t>
  </si>
  <si>
    <t>Net book value of revalued land and buildings had the assets been carried at cost less accumulated depreciation:</t>
  </si>
  <si>
    <t>Freehold land</t>
  </si>
  <si>
    <t>Buildings on freehold land</t>
  </si>
  <si>
    <t>Leasehold land and buildings</t>
  </si>
  <si>
    <t>12.</t>
  </si>
  <si>
    <t>Goodwill arising from acquisition of a subsidiary</t>
  </si>
  <si>
    <t>Accumulated amortisation</t>
  </si>
  <si>
    <t xml:space="preserve">At 1 July </t>
  </si>
  <si>
    <t>Amortisation during the financial year</t>
  </si>
  <si>
    <t>At 30 June</t>
  </si>
  <si>
    <t>13.</t>
  </si>
  <si>
    <t>Product development expenditure</t>
  </si>
  <si>
    <t xml:space="preserve">Cost </t>
  </si>
  <si>
    <t>Charge during the financial year</t>
  </si>
  <si>
    <t>Write back</t>
  </si>
  <si>
    <t>Acquired trademark</t>
  </si>
  <si>
    <t>Included under expenditure incurred are the following expenses:</t>
  </si>
  <si>
    <t>Interest expense</t>
  </si>
  <si>
    <t>14.</t>
  </si>
  <si>
    <t>At cost,</t>
  </si>
  <si>
    <t>Raw materials</t>
  </si>
  <si>
    <t>Work in progress</t>
  </si>
  <si>
    <t>Finished goods</t>
  </si>
  <si>
    <t>Packing materials</t>
  </si>
  <si>
    <t>At net realisable value,</t>
  </si>
  <si>
    <t>15.</t>
  </si>
  <si>
    <t>Trade debtors, net of allowance for doubtful debts</t>
  </si>
  <si>
    <t>Currency exposure profile:</t>
  </si>
  <si>
    <t>USD</t>
  </si>
  <si>
    <t>Ringgit Malaysia</t>
  </si>
  <si>
    <t>SGD</t>
  </si>
  <si>
    <t>Other</t>
  </si>
  <si>
    <t>Total trade debtors</t>
  </si>
  <si>
    <t>Euro</t>
  </si>
  <si>
    <t>16.</t>
  </si>
  <si>
    <t>Other debtors and prepayments</t>
  </si>
  <si>
    <t>Tax recoverable</t>
  </si>
  <si>
    <t>Downpayment for purchase of raw materials</t>
  </si>
  <si>
    <t>Hire-purchase instalment prepaid</t>
  </si>
  <si>
    <t>Deposits and prepayments</t>
  </si>
  <si>
    <t>Pre-operating expenses</t>
  </si>
  <si>
    <t>18.</t>
  </si>
  <si>
    <t>Other creditors and accruals</t>
  </si>
  <si>
    <t>Compensation for shortfall in profit guarantee</t>
  </si>
  <si>
    <t>Other creditors</t>
  </si>
  <si>
    <t>Accruals</t>
  </si>
  <si>
    <t>Deposits</t>
  </si>
  <si>
    <t>Amounts owing to suppliers for property, plant and equipment</t>
  </si>
  <si>
    <t>Payroll liabilities</t>
  </si>
  <si>
    <t>Others</t>
  </si>
  <si>
    <t>19.</t>
  </si>
  <si>
    <t>Pound sterling</t>
  </si>
  <si>
    <t>Credit terms</t>
  </si>
  <si>
    <t>30 - 120</t>
  </si>
  <si>
    <t>7 - 90</t>
  </si>
  <si>
    <t>7 - 120</t>
  </si>
  <si>
    <t>20.</t>
  </si>
  <si>
    <t>- repayable not later than one year</t>
  </si>
  <si>
    <t>- repayable later than one year, not later than five years</t>
  </si>
  <si>
    <t>Less: Unexpired finance charges</t>
  </si>
  <si>
    <t>6.36 - 11.78</t>
  </si>
  <si>
    <t>Effective interest rates as at 30 June 2002 (%)</t>
  </si>
  <si>
    <t>8.90 - 17.22</t>
  </si>
  <si>
    <t>8.89 - 14.95</t>
  </si>
  <si>
    <t>Finance lease and hire-purchase creditors</t>
  </si>
  <si>
    <t>Gross amount due to finance lease and hire-purchase creditors</t>
  </si>
  <si>
    <t>Present value of finance lease and hire-purchase creditors</t>
  </si>
  <si>
    <t>4.20 - 17.22</t>
  </si>
  <si>
    <t>As at the date of this report, there are no profit guarantee and the profit forecast is detailed in the prospectus dated 30 March 2005.</t>
  </si>
  <si>
    <t>There were no financial instruments with off balance sheet risk as at the date of this report.</t>
  </si>
  <si>
    <t xml:space="preserve">There were no material litigation up to the date of this report.  </t>
  </si>
  <si>
    <t>There were no material subsequent events since 31 December 2004 until the date of this report except for :-</t>
  </si>
  <si>
    <t>There were no material contingent liabilities as at the date of this report.</t>
  </si>
  <si>
    <r>
      <t xml:space="preserve">Upon completion of Stage 3 as outlined above, Carotech undertook a share split pursuant to which its existing ordinary shares of RM1.00 each was subdivided into ten (10) ordinary shares of RM0.10 each.  </t>
    </r>
    <r>
      <rPr>
        <sz val="11"/>
        <color indexed="8"/>
        <rFont val="Arial"/>
        <family val="2"/>
      </rPr>
      <t>Following the completion of the Share Split on 17 November 2004, the issued and paid up share capital of Carotech changed from RM20,840,000 comprising 20,840,000 ordinary shares of RM1.00 each to RM20,840,000 comprising 208,400,000 Carotech Shares.</t>
    </r>
  </si>
  <si>
    <t>Following completion of the Bonus Issue on 17 November 2004, the issued and paid-up share capital of Carotech increased from RM3,431,900 comprising 3,431,900 Carotech ordinary shares of RM1.00 each to RM20,840,000 comprising 20,840,000 Carotech shares of RM1.00 each.</t>
  </si>
  <si>
    <t>As a prelude to, and as an integral part of the Listing, the Company implemented the Listing Exercise, which was approved by the Securities Commission, Malaysia (SC) and SC, on behalf of Foreign Investment Committee, Malaysia, on 6 August 2004 and 9 November 2004, Bursa Securities on 10 August 2004 and 10 November 2004, and MITI on 17 May 2004 and 27 September 2004 respectively. The Listing Exercise involved the following transactions.</t>
  </si>
  <si>
    <t>On 22 December 2003, Hovid entered into a Sale and Purchase Agreement with Ho Yan Hor Holdings Sdn Bhd, Commerce Asset Ventures Sdn Bhd (CAV), DH, Leong Weng Hoong and EQL for the acquisition of another 674,105 ordinary shares of RM1.00 each in Carotech for a total consideration of RM3,922,669 which was satisfied through the issuance of 2,259,709 new shares of RM1.00 each in Hovid at an issue price of approximately RM1.74 per share.</t>
  </si>
  <si>
    <t>On 15 November 2003, Hovid entered into a Sale and Purchase Agreement with Ho Yan Hor Holdings Sdn Bhd, Ho Sue San @ David Ho Sue San (DH), Liong Kam Hon, Choong Foo Wah, Jacqueline Judith East, Goh Tian Hock and Execellent Quest Limited (EQL) for the acquisition of, inter alia, 1,587,078 ordinary shares of RM1.00 each in Carotech from Ho Yan Hor Holdings Sdn Bhd for a consideration of RM9,235,328 which was satisfied through the issuance of 9,235,328 new shares of RM1.00 each in Hovid issued at par.  These 9,235,328 new Hovid shares will be issued to the shareholders of Ho Yan Hor Holdings Sdn Bhd in proportion to their respective shareholdings in Ho Yan Hor Holdings Sdn Bhd.</t>
  </si>
  <si>
    <t>Cash and bank balances</t>
  </si>
  <si>
    <t>Repayable within one year</t>
  </si>
  <si>
    <t>- revaluation surplus</t>
  </si>
  <si>
    <t>Cash on delivery to 60 days</t>
  </si>
  <si>
    <t>Pymt in advance</t>
  </si>
  <si>
    <t>to 150 days</t>
  </si>
  <si>
    <t>Interest rates</t>
  </si>
  <si>
    <t>7.65 - 9.30</t>
  </si>
  <si>
    <t>Secured</t>
  </si>
  <si>
    <t>Deferred tax liabilities arising from:</t>
  </si>
  <si>
    <t>- depreciation and corresponding taxation allowances</t>
  </si>
  <si>
    <t>- intangible assets</t>
  </si>
  <si>
    <t>At 1 July</t>
  </si>
  <si>
    <t xml:space="preserve">Charged </t>
  </si>
  <si>
    <t>to income</t>
  </si>
  <si>
    <t>statement</t>
  </si>
  <si>
    <t>Deferred tax liabilities prior to offsetting</t>
  </si>
  <si>
    <t>Deferred tax assets arising from:</t>
  </si>
  <si>
    <t>- general provisions</t>
  </si>
  <si>
    <t>Deferred tax liabilities after offsetting</t>
  </si>
  <si>
    <t>- Net operating loss carry over</t>
  </si>
  <si>
    <t>Cash and cash equivalents</t>
  </si>
  <si>
    <t>Currency exposure profile</t>
  </si>
  <si>
    <t>Hovid Pharmacy</t>
  </si>
  <si>
    <t>-</t>
  </si>
  <si>
    <t>Closing rate</t>
  </si>
  <si>
    <t>Average rate</t>
  </si>
  <si>
    <t>The group has the following significant transactions with its holding company based on terms agreed between the parties:-</t>
  </si>
  <si>
    <t>Sales of goods</t>
  </si>
  <si>
    <t>Rental expenses</t>
  </si>
  <si>
    <t>Reallocation of common costs</t>
  </si>
  <si>
    <t>Steam service income</t>
  </si>
  <si>
    <t>Purchase of freehold land and buildings</t>
  </si>
  <si>
    <t>There are no capital commitments as at 31 December 2004.</t>
  </si>
  <si>
    <t>The group recorded a revenue of RM13.967 million and profit after taxation of RM0.247 million in the quarter under review.  The below par performance mainly arose from stabilising of the new production line which was newly commissioned on 1 September 2004. The performance for the next few months is expected to improve significantly</t>
  </si>
  <si>
    <t>The new production line was commissioned on 1 September 2004.  The initial months following the commissioning where the line was being stabilised contributed to the poor performance.</t>
  </si>
  <si>
    <t>Net profit/(loss) attributable to shareholders   (RM'000)</t>
  </si>
  <si>
    <t>na/</t>
  </si>
  <si>
    <t>Number of staff</t>
  </si>
  <si>
    <t>- unrecognised tax losses in a subsidiary</t>
  </si>
  <si>
    <t xml:space="preserve">Payment in advance </t>
  </si>
  <si>
    <t>90</t>
  </si>
  <si>
    <t>30</t>
  </si>
  <si>
    <t>4.20</t>
  </si>
  <si>
    <t>Term loan 4 repayable by 120 monthly instalments commencing June 1998</t>
  </si>
  <si>
    <t>Term loan 5 repayable by 120 monthly instalments commencing March 1997</t>
  </si>
  <si>
    <t>Term loan 6 repayable by 120 monthly instalments commencing September 1996</t>
  </si>
  <si>
    <t>Term loan 7 repayable by 120 monthly instalments commencing August 1992</t>
  </si>
  <si>
    <t>Term loan 1 repayable by 120 monthly instalments commencing November 2000</t>
  </si>
  <si>
    <t>Term loan 2 repayable by 60 monthly instalments commencing December 2002</t>
  </si>
  <si>
    <t>Term loan 3 repayable by 132 monthly instalments January 2003</t>
  </si>
  <si>
    <t>17.</t>
  </si>
  <si>
    <t>21.</t>
  </si>
  <si>
    <t>Unsecured</t>
  </si>
  <si>
    <t>28.</t>
  </si>
  <si>
    <t>30.</t>
  </si>
  <si>
    <t>Non cancellable operating leases</t>
  </si>
  <si>
    <t>Within one year</t>
  </si>
  <si>
    <t>Within two to five years</t>
  </si>
  <si>
    <t>After five years</t>
  </si>
  <si>
    <t xml:space="preserve">Credited to </t>
  </si>
  <si>
    <t>income statement</t>
  </si>
  <si>
    <t>Currency translation</t>
  </si>
  <si>
    <t>difference</t>
  </si>
  <si>
    <t>Consolidation adjustments:</t>
  </si>
  <si>
    <t>- other temporary differences</t>
  </si>
  <si>
    <t>2003</t>
  </si>
  <si>
    <t>Financial year ended 30 June 2003</t>
  </si>
  <si>
    <t>Effective interest rates as at 30 June 2003 (%)</t>
  </si>
  <si>
    <t>At 30 June 2003</t>
  </si>
  <si>
    <t>COST</t>
  </si>
  <si>
    <t>NET BOOK VALUE</t>
  </si>
  <si>
    <t>DEPRECIATION</t>
  </si>
  <si>
    <t>Doubtful debts recovered</t>
  </si>
  <si>
    <t>8.89 - 14.93</t>
  </si>
  <si>
    <t>7.50 -8.00</t>
  </si>
  <si>
    <t xml:space="preserve">Repayable later than one year </t>
  </si>
  <si>
    <t>At 1 July 2002</t>
  </si>
  <si>
    <t>Bad debts written off</t>
  </si>
  <si>
    <t>Allowance for doubtful debts written back</t>
  </si>
  <si>
    <t>- double deduction claimed for research &amp; dev exp</t>
  </si>
  <si>
    <t>6.36 - 11.68</t>
  </si>
  <si>
    <t>7.00 - 7.75</t>
  </si>
  <si>
    <t xml:space="preserve">Term loan 8 repayable by 120 monthly instalments </t>
  </si>
  <si>
    <t>Term loan 9 repayable by 126 monthly instalments</t>
  </si>
  <si>
    <t>Term loan 10 repayable by 60 monthly instalments</t>
  </si>
  <si>
    <t>Term loan 11 repayable by 60 monthly instalments</t>
  </si>
  <si>
    <t>Transfer</t>
  </si>
  <si>
    <t>Inventory written off</t>
  </si>
  <si>
    <r>
      <t xml:space="preserve">Details of assets being acquired under </t>
    </r>
    <r>
      <rPr>
        <b/>
        <sz val="10"/>
        <rFont val="Times New Roman"/>
        <family val="1"/>
      </rPr>
      <t>HIRE-PURCHASE</t>
    </r>
    <r>
      <rPr>
        <sz val="10"/>
        <rFont val="Times New Roman"/>
        <family val="1"/>
      </rPr>
      <t xml:space="preserve"> arrangements are as follows:</t>
    </r>
  </si>
  <si>
    <t>Capital work in progree</t>
  </si>
  <si>
    <r>
      <t xml:space="preserve"># </t>
    </r>
    <r>
      <rPr>
        <sz val="10"/>
        <rFont val="Arial"/>
        <family val="0"/>
      </rPr>
      <t>£</t>
    </r>
    <r>
      <rPr>
        <sz val="10"/>
        <rFont val="Times New Roman"/>
        <family val="1"/>
      </rPr>
      <t>42,533</t>
    </r>
  </si>
  <si>
    <t>Hovid Group</t>
  </si>
  <si>
    <t>HOVID GROUP</t>
  </si>
  <si>
    <t>Cost/valuation at 1 July 2004</t>
  </si>
  <si>
    <t>Accumulated depreciation at 1 July 2004</t>
  </si>
  <si>
    <t>Hovid Marketing</t>
  </si>
  <si>
    <t>Javid</t>
  </si>
  <si>
    <t>HYH Singapore</t>
  </si>
  <si>
    <t>Hovid Bhd</t>
  </si>
  <si>
    <t>Carotech Bhd</t>
  </si>
  <si>
    <t>At 30 June 2004</t>
  </si>
  <si>
    <t>At 1 July 2004</t>
  </si>
  <si>
    <t>Deferred taxation - 2005</t>
  </si>
  <si>
    <t>Deferred taxation - 2006</t>
  </si>
  <si>
    <t>2005</t>
  </si>
  <si>
    <t>2006</t>
  </si>
  <si>
    <t>Pre-Operating Expense c/f</t>
  </si>
  <si>
    <t>Incorporation Expense c/f</t>
  </si>
  <si>
    <t>Accumulated Losses</t>
  </si>
  <si>
    <t>Secretarial Resources (Ipoh) Sdn Bhd</t>
  </si>
  <si>
    <t>Lim Siang Guan &amp; Co</t>
  </si>
  <si>
    <t>Hovid Pharmacy Sdn Bhd</t>
  </si>
  <si>
    <t>Áccrued Charges</t>
  </si>
  <si>
    <t>Director A/c - Mr David Ho</t>
  </si>
  <si>
    <t>Cash in hand</t>
  </si>
  <si>
    <t>HOVID MARKETING SDN BHD</t>
  </si>
  <si>
    <t>REFERENCE ZONE</t>
  </si>
  <si>
    <t>30TH JUNE 04</t>
  </si>
  <si>
    <t xml:space="preserve">Loss for the year </t>
  </si>
  <si>
    <t>SOURCE DATA INPUT</t>
  </si>
  <si>
    <t>other operating expenses</t>
  </si>
  <si>
    <t>REF</t>
  </si>
  <si>
    <t>The interim financial report is unaudited and has been prepared in accordance with MASB 26, Interim Financial Reporting and the Appendix 7A of the Listing Requirement of Bursa Malaysia Securities Berhad for the MESDAQ Market.</t>
  </si>
  <si>
    <t>The accounting policies and methods of computation adopted are consistent with those adopted in the most recent proforma financial statements for the period ended 31 October 2004 and with the annual financial statements for the year ended 30 June 2004.</t>
  </si>
  <si>
    <t>No dividend was recommended and paid in the current interim financial period.</t>
  </si>
  <si>
    <t>(i) the public issue of Carotech shares, and</t>
  </si>
  <si>
    <t>(ii)  the listing of Carotech scheduled for 15 April 2005.</t>
  </si>
  <si>
    <t>There have been no change in the group composition during the quarter under review.</t>
  </si>
  <si>
    <t>On 11 April 2005, the Board of Directors authorised this interim report for issue on 13 April 2005.</t>
  </si>
  <si>
    <t xml:space="preserve">Stage 1 - Acquisition </t>
  </si>
  <si>
    <t>In conjunction with the Listing, on 22 December 2003, Carotech entered into a Sale and Purchase Agreement with Hovid for the acquisition of an unsubdivided portion measuring approximately 13.51 acres of a parcel of freehold land held under GRN 6107, Lot 56442, Mukim Hulu Kinta, Daerah Kinta, Perak, together with the buildings thereon from Hovid, for a cash consideration of RM5,710,000.</t>
  </si>
  <si>
    <t>The Acquisition was completed on 17 November 2004.</t>
  </si>
  <si>
    <t>Stage 2 - Acquisition By Hovid</t>
  </si>
  <si>
    <t xml:space="preserve">Stage 4 – Share Split </t>
  </si>
  <si>
    <t>Stage 5 - Public Issue</t>
  </si>
  <si>
    <t>Stage 6 - Listing</t>
  </si>
  <si>
    <t xml:space="preserve">Stage 3 - Bonus Issue </t>
  </si>
  <si>
    <t xml:space="preserve">- Basic </t>
  </si>
  <si>
    <t>- Diluted</t>
  </si>
  <si>
    <t>(The Company will be listed on 15 April 2005, hence, no comparative figures are available.  The Condensed Consolidated Balance Sheet should be read in conjunction with the notes to the interim financial report.)</t>
  </si>
  <si>
    <t>(The Company will be listed on 15 April 2005, hence, no comparative figures are available.  The Condensed Consolidated Income Statement should be read in conjunction with the notes to the interim financial report.)</t>
  </si>
  <si>
    <t>(The Company will be listed on 15 April 2005, hence, no comparative figures are available.  The Condensed Consolidated Statement Of Changes In Equity should be read in conjunction with the notes to the interim financial report.)</t>
  </si>
  <si>
    <t>(The Company will be listed on 15 April 2005, hence, no comparative figures are available. The Condensed Consolidated Cash Flow Statements should be read in conjunction with the notes to the interim financial report.)</t>
  </si>
  <si>
    <t>Secretary</t>
  </si>
  <si>
    <t>Barring any unforeseen circumstances, the Group expects substantial improvements in its performance during the forthcoming quarters.</t>
  </si>
  <si>
    <t>The Group operates in three main geographical areas:</t>
  </si>
  <si>
    <t xml:space="preserve">The Group’s primary reporting format is based on business segment, which is operating in the phytonutrients industry.  </t>
  </si>
  <si>
    <t>Condensed consolidated balance sheet (unaudited)</t>
  </si>
  <si>
    <t>n/a</t>
  </si>
  <si>
    <t>(I)     Cash and cash equivalents comprises:</t>
  </si>
  <si>
    <t>Condensed consolidated income statement (unaudited)</t>
  </si>
  <si>
    <t>Condensed consolidated statement of changes in equity (unaudited)</t>
  </si>
  <si>
    <t>Condensed consolidated cash flow statement (unaudited)</t>
  </si>
  <si>
    <r>
      <t xml:space="preserve">At 1 July 2004 </t>
    </r>
    <r>
      <rPr>
        <sz val="12"/>
        <rFont val="Arial"/>
        <family val="2"/>
      </rPr>
      <t>(Nominal value of RM1.00 per share)</t>
    </r>
  </si>
  <si>
    <t>Bonus Issue (Nominal value of RM1.00 per share)</t>
  </si>
  <si>
    <r>
      <t xml:space="preserve">At 31 December 2004 </t>
    </r>
    <r>
      <rPr>
        <sz val="12"/>
        <rFont val="Arial"/>
        <family val="2"/>
      </rPr>
      <t>(Nominal value of RM0.10 per share)</t>
    </r>
  </si>
  <si>
    <t>Income taxation</t>
  </si>
  <si>
    <t>The effective tax rate of the Company is lower than the statutory rate applicable mainly due to the incentive granted under the Promotion of Investment Act, 1986 for High Technology Companies.</t>
  </si>
  <si>
    <t>Detailed of Group’s bank borrowings as at 31 December 2004 are as follows :-</t>
  </si>
  <si>
    <t>- Hire purchase creditors</t>
  </si>
  <si>
    <t>- Term loans</t>
  </si>
  <si>
    <t>Total borrowings</t>
  </si>
  <si>
    <t>RM'000</t>
  </si>
  <si>
    <t>All the borrowings are denominated in Ringgit Malaysia (RM).</t>
  </si>
  <si>
    <t>Phytonutrients</t>
  </si>
  <si>
    <t>Oleochemicals</t>
  </si>
  <si>
    <t>The Board of Directors did not recommend the payment of dividend for the current quarter ended 31 December 2005.</t>
  </si>
  <si>
    <t>On 24 August 2004, Hovid entered into a supplemental agreement to acquire an additional 136,000 shares in the Company from CAV and Ho Yan Hor Holdings Sdn Bhd, respectively, representing 4.1% of the equity interest therein for a total consideration of RM791,394 to be satisfied through the issuance of 455,894 new Shares in Hovid issued at approximately RM1.74 per share.  The acquisition was completed on 17 November 2004.</t>
  </si>
  <si>
    <t>Upon completion of Stage 2, Carotech implemented a bonus issue of 17,408,100 new ordinary shares of RM1.00 each to the then existing shareholders of Carotech on the basis of approximately 5.0724 new ordinary shares of RM1.00 each for every one (1) existing ordinary share of RM1.00 each held in the Company after Stage 2 via the capitalisation of RM17,408,100 from the reserves as at 30 June 2004.</t>
  </si>
  <si>
    <t>In conjunction with the Listing, Carotech undertook a public issue of 76,690,000  new Shares, representing approximately 26.9% of the enlarged issued and paid up share capital of Carotech, at an issue price of RM0.40 per Share which was alloted on 6 April 2005.</t>
  </si>
  <si>
    <t>Upon completion of Stages 1 to 5 above, Carotech will seek the listing of and quotation for its entire enlarged issued and paid up share capital of 285,090,000 Shares on the MESDAQ Market of Bursa Securities which is scheduled on 15 April 2005.</t>
  </si>
</sst>
</file>

<file path=xl/styles.xml><?xml version="1.0" encoding="utf-8"?>
<styleSheet xmlns="http://schemas.openxmlformats.org/spreadsheetml/2006/main">
  <numFmts count="32">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_(&quot;$&quot;* #,##0_);_(&quot;$&quot;* \(#,##0\);_(&quot;$&quot;* &quot;-&quot;_);_(@_)"/>
    <numFmt numFmtId="165" formatCode="_(&quot;$&quot;* #,##0.00_);_(&quot;$&quot;* \(#,##0.00\);_(&quot;$&quot;* &quot;-&quot;??_);_(@_)"/>
    <numFmt numFmtId="166" formatCode="_(* #,##0.0_);_(* \(#,##0.0\);_(* &quot;-&quot;??_);_(@_)"/>
    <numFmt numFmtId="167" formatCode="_(* #,##0_);_(* \(#,##0\);_(* &quot;-&quot;??_);_(@_)"/>
    <numFmt numFmtId="168" formatCode="0.000000"/>
    <numFmt numFmtId="169" formatCode="#,##0.0000_);[Red]\(#,##0.0000\)"/>
    <numFmt numFmtId="170" formatCode="&quot;$&quot;#,##0_);\(&quot;$&quot;#,##0\)"/>
    <numFmt numFmtId="171" formatCode="&quot;$&quot;#,##0_);[Red]\(&quot;$&quot;#,##0\)"/>
    <numFmt numFmtId="172" formatCode="&quot;$&quot;#,##0.00_);\(&quot;$&quot;#,##0.00\)"/>
    <numFmt numFmtId="173" formatCode="&quot;$&quot;#,##0.00_);[Red]\(&quot;$&quot;#,##0.00\)"/>
    <numFmt numFmtId="174" formatCode="[$-409]dddd\,\ mmmm\ dd\,\ yyyy"/>
    <numFmt numFmtId="175" formatCode="mm/dd/yy;@"/>
    <numFmt numFmtId="176" formatCode="dd/mm/yy;@"/>
    <numFmt numFmtId="177" formatCode="[$-409]h:mm:ss\ AM/PM"/>
    <numFmt numFmtId="178" formatCode="[$-809]dd\ mmmm\ yyyy;@"/>
    <numFmt numFmtId="179" formatCode="&quot;Yes&quot;;&quot;Yes&quot;;&quot;No&quot;"/>
    <numFmt numFmtId="180" formatCode="&quot;True&quot;;&quot;True&quot;;&quot;False&quot;"/>
    <numFmt numFmtId="181" formatCode="&quot;On&quot;;&quot;On&quot;;&quot;Off&quot;"/>
    <numFmt numFmtId="182" formatCode="[$€-2]\ #,##0.00_);[Red]\([$€-2]\ #,##0.00\)"/>
    <numFmt numFmtId="183" formatCode="[$-409]dd\-mmm\-yy;@"/>
    <numFmt numFmtId="184" formatCode="[$-409]d\-mmm;@"/>
    <numFmt numFmtId="185" formatCode="_(* #,##0.000_);_(* \(#,##0.000\);_(* &quot;-&quot;??_);_(@_)"/>
    <numFmt numFmtId="186" formatCode="_(* #,##0.0000_);_(* \(#,##0.0000\);_(* &quot;-&quot;??_);_(@_)"/>
    <numFmt numFmtId="187" formatCode="[$-409]d\-mmm\-yy;@"/>
  </numFmts>
  <fonts count="32">
    <font>
      <sz val="10"/>
      <name val="Arial"/>
      <family val="0"/>
    </font>
    <font>
      <sz val="10"/>
      <name val="Times New Roman"/>
      <family val="1"/>
    </font>
    <font>
      <b/>
      <sz val="10"/>
      <name val="Times New Roman"/>
      <family val="1"/>
    </font>
    <font>
      <sz val="12"/>
      <name val="Times New Roman"/>
      <family val="1"/>
    </font>
    <font>
      <b/>
      <sz val="10"/>
      <name val="Arial"/>
      <family val="2"/>
    </font>
    <font>
      <u val="single"/>
      <sz val="10"/>
      <name val="Times New Roman"/>
      <family val="1"/>
    </font>
    <font>
      <b/>
      <u val="single"/>
      <sz val="10"/>
      <name val="Times New Roman"/>
      <family val="1"/>
    </font>
    <font>
      <sz val="10"/>
      <color indexed="10"/>
      <name val="Times New Roman"/>
      <family val="1"/>
    </font>
    <font>
      <b/>
      <sz val="11"/>
      <name val="Arial"/>
      <family val="2"/>
    </font>
    <font>
      <sz val="11"/>
      <name val="Arial"/>
      <family val="2"/>
    </font>
    <font>
      <u val="single"/>
      <sz val="10"/>
      <color indexed="12"/>
      <name val="Arial"/>
      <family val="0"/>
    </font>
    <font>
      <u val="single"/>
      <sz val="10"/>
      <color indexed="36"/>
      <name val="Arial"/>
      <family val="0"/>
    </font>
    <font>
      <sz val="8"/>
      <name val="Arial"/>
      <family val="0"/>
    </font>
    <font>
      <b/>
      <u val="single"/>
      <sz val="10"/>
      <name val="Arial"/>
      <family val="2"/>
    </font>
    <font>
      <sz val="10"/>
      <name val="Trebuchet MS"/>
      <family val="1"/>
    </font>
    <font>
      <sz val="9"/>
      <name val="Arial"/>
      <family val="2"/>
    </font>
    <font>
      <b/>
      <sz val="12"/>
      <name val="Times New Roman"/>
      <family val="1"/>
    </font>
    <font>
      <b/>
      <sz val="11"/>
      <name val="Times New Roman"/>
      <family val="1"/>
    </font>
    <font>
      <sz val="12"/>
      <name val="Arial"/>
      <family val="2"/>
    </font>
    <font>
      <b/>
      <sz val="16"/>
      <name val="Arial"/>
      <family val="2"/>
    </font>
    <font>
      <b/>
      <sz val="12"/>
      <name val="Arial"/>
      <family val="2"/>
    </font>
    <font>
      <sz val="12"/>
      <color indexed="9"/>
      <name val="Arial"/>
      <family val="2"/>
    </font>
    <font>
      <i/>
      <sz val="11"/>
      <name val="Arial"/>
      <family val="2"/>
    </font>
    <font>
      <b/>
      <i/>
      <sz val="11"/>
      <color indexed="53"/>
      <name val="Arial"/>
      <family val="2"/>
    </font>
    <font>
      <b/>
      <i/>
      <sz val="11"/>
      <color indexed="10"/>
      <name val="Arial"/>
      <family val="2"/>
    </font>
    <font>
      <b/>
      <sz val="11"/>
      <color indexed="10"/>
      <name val="Arial"/>
      <family val="2"/>
    </font>
    <font>
      <sz val="11"/>
      <color indexed="10"/>
      <name val="Arial"/>
      <family val="2"/>
    </font>
    <font>
      <i/>
      <sz val="11"/>
      <color indexed="10"/>
      <name val="Arial"/>
      <family val="2"/>
    </font>
    <font>
      <b/>
      <sz val="12"/>
      <color indexed="10"/>
      <name val="Arial"/>
      <family val="2"/>
    </font>
    <font>
      <sz val="12"/>
      <color indexed="10"/>
      <name val="Arial"/>
      <family val="2"/>
    </font>
    <font>
      <u val="single"/>
      <sz val="11"/>
      <name val="Arial"/>
      <family val="2"/>
    </font>
    <font>
      <sz val="11"/>
      <color indexed="8"/>
      <name val="Arial"/>
      <family val="2"/>
    </font>
  </fonts>
  <fills count="8">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indexed="22"/>
        <bgColor indexed="64"/>
      </patternFill>
    </fill>
    <fill>
      <patternFill patternType="solid">
        <fgColor indexed="31"/>
        <bgColor indexed="64"/>
      </patternFill>
    </fill>
    <fill>
      <patternFill patternType="solid">
        <fgColor indexed="42"/>
        <bgColor indexed="64"/>
      </patternFill>
    </fill>
  </fills>
  <borders count="55">
    <border>
      <left/>
      <right/>
      <top/>
      <bottom/>
      <diagonal/>
    </border>
    <border>
      <left>
        <color indexed="63"/>
      </left>
      <right>
        <color indexed="63"/>
      </right>
      <top style="thin"/>
      <bottom style="thin"/>
    </border>
    <border>
      <left>
        <color indexed="63"/>
      </left>
      <right>
        <color indexed="63"/>
      </right>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medium"/>
      <top>
        <color indexed="63"/>
      </top>
      <bottom style="double"/>
    </border>
    <border>
      <left style="medium"/>
      <right>
        <color indexed="63"/>
      </right>
      <top style="thin"/>
      <bottom style="thin"/>
    </border>
    <border>
      <left>
        <color indexed="63"/>
      </left>
      <right style="medium"/>
      <top style="thin"/>
      <bottom style="thin"/>
    </border>
    <border>
      <left style="medium"/>
      <right>
        <color indexed="63"/>
      </right>
      <top>
        <color indexed="63"/>
      </top>
      <bottom style="double"/>
    </border>
    <border>
      <left style="medium"/>
      <right>
        <color indexed="63"/>
      </right>
      <top style="thin"/>
      <bottom style="double"/>
    </border>
    <border>
      <left>
        <color indexed="63"/>
      </left>
      <right style="medium"/>
      <top style="thin"/>
      <bottom style="double"/>
    </border>
    <border>
      <left style="thin"/>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color indexed="63"/>
      </top>
      <bottom style="thin"/>
    </border>
    <border>
      <left style="thin"/>
      <right style="medium"/>
      <top>
        <color indexed="63"/>
      </top>
      <bottom>
        <color indexed="63"/>
      </bottom>
    </border>
    <border>
      <left style="thin"/>
      <right style="medium"/>
      <top>
        <color indexed="63"/>
      </top>
      <bottom style="medium"/>
    </border>
    <border>
      <left style="medium"/>
      <right>
        <color indexed="63"/>
      </right>
      <top>
        <color indexed="63"/>
      </top>
      <bottom style="thin"/>
    </border>
    <border>
      <left style="thin"/>
      <right style="medium"/>
      <top style="thin"/>
      <bottom style="double"/>
    </border>
    <border>
      <left style="medium"/>
      <right style="medium"/>
      <top style="thin"/>
      <bottom style="double"/>
    </border>
    <border>
      <left style="medium"/>
      <right style="thin"/>
      <top style="medium"/>
      <bottom>
        <color indexed="63"/>
      </bottom>
    </border>
    <border>
      <left style="medium"/>
      <right style="thin"/>
      <top>
        <color indexed="63"/>
      </top>
      <bottom style="thin"/>
    </border>
    <border>
      <left style="thin"/>
      <right>
        <color indexed="63"/>
      </right>
      <top>
        <color indexed="63"/>
      </top>
      <bottom>
        <color indexed="63"/>
      </bottom>
    </border>
    <border>
      <left style="thin"/>
      <right>
        <color indexed="63"/>
      </right>
      <top>
        <color indexed="63"/>
      </top>
      <bottom style="medium"/>
    </border>
    <border>
      <left style="medium"/>
      <right style="thin"/>
      <top>
        <color indexed="63"/>
      </top>
      <bottom>
        <color indexed="63"/>
      </bottom>
    </border>
    <border>
      <left style="thin"/>
      <right style="medium"/>
      <top style="medium"/>
      <bottom>
        <color indexed="63"/>
      </bottom>
    </border>
    <border>
      <left style="medium"/>
      <right style="thin"/>
      <top>
        <color indexed="63"/>
      </top>
      <bottom style="medium"/>
    </border>
    <border>
      <left style="medium"/>
      <right style="medium"/>
      <top style="thin"/>
      <bottom style="thin"/>
    </border>
    <border>
      <left style="thin"/>
      <right style="medium"/>
      <top>
        <color indexed="63"/>
      </top>
      <bottom style="thin"/>
    </border>
    <border>
      <left style="medium"/>
      <right style="thin"/>
      <top style="thin"/>
      <bottom style="medium"/>
    </border>
    <border>
      <left style="thin"/>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style="medium"/>
      <bottom style="medium"/>
    </border>
    <border>
      <left style="thin"/>
      <right style="medium"/>
      <top style="medium"/>
      <bottom style="medium"/>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double"/>
      <bottom>
        <color indexed="63"/>
      </bottom>
    </border>
    <border>
      <left>
        <color indexed="63"/>
      </left>
      <right style="medium"/>
      <top style="double"/>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4" fillId="0" borderId="0">
      <alignment/>
      <protection/>
    </xf>
    <xf numFmtId="42" fontId="14" fillId="0" borderId="0" applyFont="0" applyFill="0" applyBorder="0" applyAlignment="0" applyProtection="0"/>
    <xf numFmtId="44" fontId="14" fillId="0" borderId="0" applyFont="0" applyFill="0" applyBorder="0" applyAlignment="0" applyProtection="0"/>
  </cellStyleXfs>
  <cellXfs count="466">
    <xf numFmtId="0" fontId="0" fillId="0" borderId="0" xfId="0" applyAlignment="1">
      <alignment/>
    </xf>
    <xf numFmtId="0" fontId="1" fillId="0" borderId="0" xfId="0" applyFont="1" applyFill="1" applyAlignment="1">
      <alignment/>
    </xf>
    <xf numFmtId="0" fontId="2" fillId="0" borderId="0" xfId="0" applyFont="1" applyFill="1" applyAlignment="1">
      <alignment/>
    </xf>
    <xf numFmtId="41" fontId="1" fillId="0" borderId="0" xfId="0" applyNumberFormat="1" applyFont="1" applyFill="1" applyAlignment="1">
      <alignment/>
    </xf>
    <xf numFmtId="167" fontId="1" fillId="0" borderId="0" xfId="15" applyNumberFormat="1" applyFont="1" applyFill="1" applyBorder="1" applyAlignment="1">
      <alignment/>
    </xf>
    <xf numFmtId="167" fontId="1" fillId="0" borderId="0" xfId="15" applyNumberFormat="1" applyFont="1" applyFill="1" applyAlignment="1">
      <alignment/>
    </xf>
    <xf numFmtId="41" fontId="3" fillId="0" borderId="0" xfId="0" applyNumberFormat="1" applyFont="1" applyFill="1" applyAlignment="1">
      <alignment/>
    </xf>
    <xf numFmtId="0" fontId="1" fillId="0" borderId="0" xfId="0" applyFont="1" applyFill="1" applyAlignment="1">
      <alignment horizontal="right"/>
    </xf>
    <xf numFmtId="0" fontId="2" fillId="0" borderId="0" xfId="0" applyFont="1" applyFill="1" applyAlignment="1">
      <alignment horizontal="right"/>
    </xf>
    <xf numFmtId="0" fontId="1" fillId="0" borderId="0" xfId="0" applyFont="1" applyAlignment="1">
      <alignment/>
    </xf>
    <xf numFmtId="167" fontId="1" fillId="0" borderId="0" xfId="15" applyNumberFormat="1" applyFont="1" applyAlignment="1">
      <alignment/>
    </xf>
    <xf numFmtId="167" fontId="1" fillId="0" borderId="1" xfId="15" applyNumberFormat="1" applyFont="1" applyBorder="1" applyAlignment="1">
      <alignment/>
    </xf>
    <xf numFmtId="167" fontId="1" fillId="0" borderId="2" xfId="15" applyNumberFormat="1" applyFont="1" applyBorder="1" applyAlignment="1">
      <alignment/>
    </xf>
    <xf numFmtId="167" fontId="1" fillId="0" borderId="0" xfId="15" applyNumberFormat="1" applyFont="1" applyBorder="1" applyAlignment="1">
      <alignment/>
    </xf>
    <xf numFmtId="0" fontId="1" fillId="0" borderId="0" xfId="0" applyFont="1" applyBorder="1" applyAlignment="1">
      <alignment/>
    </xf>
    <xf numFmtId="0" fontId="2" fillId="0" borderId="3" xfId="0" applyFont="1" applyFill="1" applyBorder="1" applyAlignment="1">
      <alignment horizontal="right"/>
    </xf>
    <xf numFmtId="0" fontId="1" fillId="0" borderId="4" xfId="0" applyFont="1" applyFill="1" applyBorder="1" applyAlignment="1">
      <alignment horizontal="right"/>
    </xf>
    <xf numFmtId="0" fontId="1" fillId="0" borderId="5" xfId="0" applyFont="1" applyFill="1" applyBorder="1" applyAlignment="1">
      <alignment horizontal="right"/>
    </xf>
    <xf numFmtId="0" fontId="2" fillId="0" borderId="6" xfId="0" applyFont="1" applyFill="1" applyBorder="1" applyAlignment="1">
      <alignment horizontal="right"/>
    </xf>
    <xf numFmtId="0" fontId="1" fillId="0" borderId="0" xfId="0" applyFont="1" applyFill="1" applyBorder="1" applyAlignment="1">
      <alignment horizontal="right"/>
    </xf>
    <xf numFmtId="0" fontId="1" fillId="0" borderId="7" xfId="0" applyFont="1" applyFill="1" applyBorder="1" applyAlignment="1">
      <alignment horizontal="right"/>
    </xf>
    <xf numFmtId="0" fontId="2" fillId="0" borderId="0" xfId="0" applyFont="1" applyFill="1" applyBorder="1" applyAlignment="1">
      <alignment horizontal="right"/>
    </xf>
    <xf numFmtId="0" fontId="2" fillId="0" borderId="7" xfId="0" applyFont="1" applyFill="1" applyBorder="1" applyAlignment="1">
      <alignment horizontal="right"/>
    </xf>
    <xf numFmtId="167" fontId="1" fillId="0" borderId="6" xfId="15" applyNumberFormat="1" applyFont="1" applyFill="1" applyBorder="1" applyAlignment="1">
      <alignment/>
    </xf>
    <xf numFmtId="167" fontId="1" fillId="0" borderId="7" xfId="15" applyNumberFormat="1" applyFont="1" applyFill="1" applyBorder="1" applyAlignment="1">
      <alignment/>
    </xf>
    <xf numFmtId="0" fontId="1" fillId="0" borderId="8" xfId="0" applyFont="1" applyFill="1" applyBorder="1" applyAlignment="1">
      <alignment/>
    </xf>
    <xf numFmtId="0" fontId="1" fillId="0" borderId="9" xfId="0" applyFont="1" applyFill="1" applyBorder="1" applyAlignment="1">
      <alignment/>
    </xf>
    <xf numFmtId="0" fontId="1" fillId="0" borderId="10" xfId="0" applyFont="1" applyFill="1" applyBorder="1" applyAlignment="1">
      <alignment/>
    </xf>
    <xf numFmtId="0" fontId="1" fillId="0" borderId="3" xfId="0" applyFont="1" applyFill="1" applyBorder="1" applyAlignment="1">
      <alignment horizontal="right"/>
    </xf>
    <xf numFmtId="0" fontId="1" fillId="0" borderId="6" xfId="0" applyFont="1" applyFill="1" applyBorder="1" applyAlignment="1">
      <alignment horizontal="right"/>
    </xf>
    <xf numFmtId="0" fontId="1" fillId="0" borderId="0" xfId="0" applyFont="1" applyAlignment="1" quotePrefix="1">
      <alignment/>
    </xf>
    <xf numFmtId="0" fontId="1" fillId="0" borderId="11" xfId="0" applyFont="1" applyBorder="1" applyAlignment="1" quotePrefix="1">
      <alignment/>
    </xf>
    <xf numFmtId="0" fontId="1" fillId="0" borderId="12" xfId="0" applyFont="1" applyBorder="1" applyAlignment="1">
      <alignment/>
    </xf>
    <xf numFmtId="0" fontId="1" fillId="0" borderId="13" xfId="0" applyFont="1" applyBorder="1" applyAlignment="1">
      <alignment/>
    </xf>
    <xf numFmtId="0" fontId="5" fillId="0" borderId="0" xfId="0" applyFont="1" applyAlignment="1" quotePrefix="1">
      <alignment/>
    </xf>
    <xf numFmtId="0" fontId="5" fillId="0" borderId="0" xfId="0" applyFont="1" applyAlignment="1">
      <alignment/>
    </xf>
    <xf numFmtId="0" fontId="1" fillId="0" borderId="0" xfId="0" applyFont="1" applyAlignment="1">
      <alignment horizontal="center"/>
    </xf>
    <xf numFmtId="167" fontId="1" fillId="0" borderId="0" xfId="15" applyNumberFormat="1" applyFont="1" applyAlignment="1">
      <alignment horizontal="center"/>
    </xf>
    <xf numFmtId="167" fontId="1" fillId="0" borderId="14" xfId="15" applyNumberFormat="1" applyFont="1" applyBorder="1" applyAlignment="1">
      <alignment/>
    </xf>
    <xf numFmtId="167" fontId="1" fillId="0" borderId="15" xfId="15" applyNumberFormat="1" applyFont="1" applyBorder="1" applyAlignment="1">
      <alignment/>
    </xf>
    <xf numFmtId="0" fontId="6" fillId="0" borderId="0" xfId="0" applyFont="1" applyAlignment="1">
      <alignment/>
    </xf>
    <xf numFmtId="167" fontId="1" fillId="0" borderId="0" xfId="0" applyNumberFormat="1" applyFont="1" applyAlignment="1">
      <alignment/>
    </xf>
    <xf numFmtId="167" fontId="1" fillId="0" borderId="16" xfId="15" applyNumberFormat="1" applyFont="1" applyBorder="1" applyAlignment="1">
      <alignment/>
    </xf>
    <xf numFmtId="167" fontId="1" fillId="0" borderId="17" xfId="15" applyNumberFormat="1" applyFont="1" applyBorder="1" applyAlignment="1">
      <alignment/>
    </xf>
    <xf numFmtId="167" fontId="1" fillId="0" borderId="15" xfId="0" applyNumberFormat="1" applyFont="1" applyBorder="1" applyAlignment="1">
      <alignment/>
    </xf>
    <xf numFmtId="0" fontId="1" fillId="0" borderId="0" xfId="0" applyFont="1" applyBorder="1" applyAlignment="1" quotePrefix="1">
      <alignment/>
    </xf>
    <xf numFmtId="167" fontId="1" fillId="0" borderId="18" xfId="15" applyNumberFormat="1" applyFont="1" applyBorder="1" applyAlignment="1">
      <alignment/>
    </xf>
    <xf numFmtId="167" fontId="1" fillId="0" borderId="2" xfId="15" applyNumberFormat="1" applyFont="1" applyBorder="1" applyAlignment="1" quotePrefix="1">
      <alignment horizontal="center"/>
    </xf>
    <xf numFmtId="167" fontId="1" fillId="0" borderId="2" xfId="15" applyNumberFormat="1" applyFont="1" applyBorder="1" applyAlignment="1">
      <alignment horizontal="center"/>
    </xf>
    <xf numFmtId="167" fontId="1" fillId="0" borderId="2" xfId="15" applyNumberFormat="1" applyFont="1" applyFill="1" applyBorder="1" applyAlignment="1">
      <alignment horizontal="center"/>
    </xf>
    <xf numFmtId="167" fontId="1" fillId="0" borderId="2" xfId="15" applyNumberFormat="1" applyFont="1" applyFill="1" applyBorder="1" applyAlignment="1" quotePrefix="1">
      <alignment horizontal="center"/>
    </xf>
    <xf numFmtId="166" fontId="1" fillId="0" borderId="2" xfId="15" applyNumberFormat="1" applyFont="1" applyBorder="1" applyAlignment="1" quotePrefix="1">
      <alignment horizontal="center"/>
    </xf>
    <xf numFmtId="167" fontId="1" fillId="0" borderId="14" xfId="15" applyNumberFormat="1" applyFont="1" applyFill="1" applyBorder="1" applyAlignment="1">
      <alignment/>
    </xf>
    <xf numFmtId="0" fontId="1" fillId="0" borderId="15" xfId="0" applyFont="1" applyBorder="1" applyAlignment="1">
      <alignment/>
    </xf>
    <xf numFmtId="0" fontId="1" fillId="0" borderId="14" xfId="0" applyFont="1" applyBorder="1" applyAlignment="1">
      <alignment/>
    </xf>
    <xf numFmtId="167" fontId="1" fillId="0" borderId="14" xfId="0" applyNumberFormat="1" applyFont="1" applyBorder="1" applyAlignment="1">
      <alignment/>
    </xf>
    <xf numFmtId="0" fontId="1" fillId="0" borderId="2" xfId="0" applyFont="1" applyBorder="1" applyAlignment="1">
      <alignment/>
    </xf>
    <xf numFmtId="167" fontId="1" fillId="0" borderId="2" xfId="0" applyNumberFormat="1" applyFont="1" applyBorder="1" applyAlignment="1">
      <alignment/>
    </xf>
    <xf numFmtId="167" fontId="1" fillId="2" borderId="0" xfId="15" applyNumberFormat="1" applyFont="1" applyFill="1" applyAlignment="1">
      <alignment/>
    </xf>
    <xf numFmtId="167" fontId="1" fillId="2" borderId="15" xfId="15" applyNumberFormat="1" applyFont="1" applyFill="1" applyBorder="1" applyAlignment="1">
      <alignment/>
    </xf>
    <xf numFmtId="167" fontId="1" fillId="3" borderId="19" xfId="15" applyNumberFormat="1" applyFont="1" applyFill="1" applyBorder="1" applyAlignment="1">
      <alignment/>
    </xf>
    <xf numFmtId="167" fontId="1" fillId="4" borderId="15" xfId="15" applyNumberFormat="1" applyFont="1" applyFill="1" applyBorder="1" applyAlignment="1">
      <alignment/>
    </xf>
    <xf numFmtId="0" fontId="1" fillId="0" borderId="11" xfId="0" applyFont="1" applyBorder="1" applyAlignment="1" quotePrefix="1">
      <alignment horizontal="left"/>
    </xf>
    <xf numFmtId="167" fontId="1" fillId="2" borderId="0" xfId="15" applyNumberFormat="1" applyFont="1" applyFill="1" applyBorder="1" applyAlignment="1">
      <alignment/>
    </xf>
    <xf numFmtId="167" fontId="1" fillId="2" borderId="1" xfId="15" applyNumberFormat="1" applyFont="1" applyFill="1" applyBorder="1" applyAlignment="1">
      <alignment/>
    </xf>
    <xf numFmtId="38" fontId="1" fillId="0" borderId="0" xfId="0" applyNumberFormat="1" applyFont="1" applyAlignment="1">
      <alignment/>
    </xf>
    <xf numFmtId="0" fontId="2" fillId="3" borderId="0" xfId="0" applyFont="1" applyFill="1" applyAlignment="1">
      <alignment/>
    </xf>
    <xf numFmtId="0" fontId="1" fillId="3" borderId="0" xfId="0" applyFont="1" applyFill="1" applyAlignment="1">
      <alignment/>
    </xf>
    <xf numFmtId="0" fontId="1" fillId="3" borderId="6" xfId="0" applyFont="1" applyFill="1" applyBorder="1" applyAlignment="1">
      <alignment/>
    </xf>
    <xf numFmtId="0" fontId="1" fillId="3" borderId="0" xfId="0" applyFont="1" applyFill="1" applyBorder="1" applyAlignment="1">
      <alignment/>
    </xf>
    <xf numFmtId="0" fontId="1" fillId="3" borderId="7" xfId="0" applyFont="1" applyFill="1" applyBorder="1" applyAlignment="1">
      <alignment/>
    </xf>
    <xf numFmtId="167" fontId="1" fillId="3" borderId="0" xfId="15" applyNumberFormat="1" applyFont="1" applyFill="1" applyAlignment="1">
      <alignment/>
    </xf>
    <xf numFmtId="167" fontId="1" fillId="3" borderId="6" xfId="15" applyNumberFormat="1" applyFont="1" applyFill="1" applyBorder="1" applyAlignment="1">
      <alignment/>
    </xf>
    <xf numFmtId="167" fontId="1" fillId="3" borderId="0" xfId="15" applyNumberFormat="1" applyFont="1" applyFill="1" applyBorder="1" applyAlignment="1">
      <alignment/>
    </xf>
    <xf numFmtId="167" fontId="1" fillId="3" borderId="7" xfId="15" applyNumberFormat="1" applyFont="1" applyFill="1" applyBorder="1" applyAlignment="1">
      <alignment/>
    </xf>
    <xf numFmtId="167" fontId="1" fillId="3" borderId="1" xfId="15" applyNumberFormat="1" applyFont="1" applyFill="1" applyBorder="1" applyAlignment="1">
      <alignment/>
    </xf>
    <xf numFmtId="167" fontId="1" fillId="3" borderId="20" xfId="15" applyNumberFormat="1" applyFont="1" applyFill="1" applyBorder="1" applyAlignment="1">
      <alignment/>
    </xf>
    <xf numFmtId="167" fontId="1" fillId="3" borderId="21" xfId="15" applyNumberFormat="1" applyFont="1" applyFill="1" applyBorder="1" applyAlignment="1">
      <alignment/>
    </xf>
    <xf numFmtId="167" fontId="1" fillId="3" borderId="2" xfId="15" applyNumberFormat="1" applyFont="1" applyFill="1" applyBorder="1" applyAlignment="1">
      <alignment/>
    </xf>
    <xf numFmtId="167" fontId="1" fillId="3" borderId="22" xfId="15" applyNumberFormat="1" applyFont="1" applyFill="1" applyBorder="1" applyAlignment="1">
      <alignment/>
    </xf>
    <xf numFmtId="0" fontId="2" fillId="2" borderId="0" xfId="0" applyFont="1" applyFill="1" applyAlignment="1">
      <alignment/>
    </xf>
    <xf numFmtId="167" fontId="1" fillId="2" borderId="6" xfId="15" applyNumberFormat="1" applyFont="1" applyFill="1" applyBorder="1" applyAlignment="1">
      <alignment/>
    </xf>
    <xf numFmtId="167" fontId="1" fillId="2" borderId="7" xfId="15" applyNumberFormat="1" applyFont="1" applyFill="1" applyBorder="1" applyAlignment="1">
      <alignment/>
    </xf>
    <xf numFmtId="0" fontId="1" fillId="2" borderId="0" xfId="0" applyFont="1" applyFill="1" applyAlignment="1">
      <alignment/>
    </xf>
    <xf numFmtId="167" fontId="1" fillId="2" borderId="23" xfId="15" applyNumberFormat="1" applyFont="1" applyFill="1" applyBorder="1" applyAlignment="1">
      <alignment/>
    </xf>
    <xf numFmtId="167" fontId="1" fillId="2" borderId="24" xfId="15" applyNumberFormat="1" applyFont="1" applyFill="1" applyBorder="1" applyAlignment="1">
      <alignment/>
    </xf>
    <xf numFmtId="38" fontId="1" fillId="0" borderId="15" xfId="0" applyNumberFormat="1" applyFont="1" applyBorder="1" applyAlignment="1">
      <alignment/>
    </xf>
    <xf numFmtId="167" fontId="1" fillId="0" borderId="25" xfId="15" applyNumberFormat="1" applyFont="1" applyBorder="1" applyAlignment="1">
      <alignment/>
    </xf>
    <xf numFmtId="167" fontId="7" fillId="0" borderId="0" xfId="15" applyNumberFormat="1" applyFont="1" applyAlignment="1">
      <alignment/>
    </xf>
    <xf numFmtId="167" fontId="7" fillId="0" borderId="15" xfId="15" applyNumberFormat="1" applyFont="1" applyBorder="1" applyAlignment="1">
      <alignment/>
    </xf>
    <xf numFmtId="167" fontId="1" fillId="0" borderId="0" xfId="15" applyNumberFormat="1" applyFont="1" applyBorder="1" applyAlignment="1">
      <alignment horizontal="center"/>
    </xf>
    <xf numFmtId="167" fontId="1" fillId="0" borderId="0" xfId="15" applyNumberFormat="1" applyFont="1" applyBorder="1" applyAlignment="1" quotePrefix="1">
      <alignment horizontal="center"/>
    </xf>
    <xf numFmtId="166" fontId="1" fillId="0" borderId="0" xfId="15" applyNumberFormat="1" applyFont="1" applyBorder="1" applyAlignment="1" quotePrefix="1">
      <alignment horizontal="center"/>
    </xf>
    <xf numFmtId="43" fontId="0" fillId="0" borderId="0" xfId="0" applyNumberFormat="1" applyAlignment="1">
      <alignment/>
    </xf>
    <xf numFmtId="0" fontId="4" fillId="0" borderId="0" xfId="0" applyFont="1" applyAlignment="1">
      <alignment/>
    </xf>
    <xf numFmtId="0" fontId="13" fillId="0" borderId="0" xfId="0" applyFont="1" applyAlignment="1">
      <alignment/>
    </xf>
    <xf numFmtId="40" fontId="0" fillId="0" borderId="0" xfId="0" applyNumberFormat="1" applyAlignment="1">
      <alignment/>
    </xf>
    <xf numFmtId="0" fontId="0" fillId="5" borderId="0" xfId="0" applyFill="1" applyAlignment="1">
      <alignment/>
    </xf>
    <xf numFmtId="43" fontId="0" fillId="5" borderId="0" xfId="15" applyFont="1" applyFill="1" applyAlignment="1">
      <alignment/>
    </xf>
    <xf numFmtId="43" fontId="0" fillId="5" borderId="0" xfId="15" applyFill="1" applyAlignment="1">
      <alignment/>
    </xf>
    <xf numFmtId="43" fontId="0" fillId="5" borderId="0" xfId="15" applyFill="1" applyBorder="1" applyAlignment="1">
      <alignment/>
    </xf>
    <xf numFmtId="43" fontId="0" fillId="0" borderId="1" xfId="0" applyNumberFormat="1" applyBorder="1" applyAlignment="1">
      <alignment/>
    </xf>
    <xf numFmtId="167" fontId="1" fillId="6" borderId="19" xfId="15" applyNumberFormat="1" applyFont="1" applyFill="1" applyBorder="1" applyAlignment="1">
      <alignment/>
    </xf>
    <xf numFmtId="0" fontId="2" fillId="6" borderId="0" xfId="0" applyFont="1" applyFill="1" applyAlignment="1">
      <alignment/>
    </xf>
    <xf numFmtId="167" fontId="1" fillId="6" borderId="0" xfId="15" applyNumberFormat="1" applyFont="1" applyFill="1" applyAlignment="1">
      <alignment/>
    </xf>
    <xf numFmtId="167" fontId="1" fillId="6" borderId="6" xfId="15" applyNumberFormat="1" applyFont="1" applyFill="1" applyBorder="1" applyAlignment="1">
      <alignment/>
    </xf>
    <xf numFmtId="167" fontId="1" fillId="6" borderId="0" xfId="15" applyNumberFormat="1" applyFont="1" applyFill="1" applyBorder="1" applyAlignment="1">
      <alignment/>
    </xf>
    <xf numFmtId="167" fontId="1" fillId="6" borderId="7" xfId="15" applyNumberFormat="1" applyFont="1" applyFill="1" applyBorder="1" applyAlignment="1">
      <alignment/>
    </xf>
    <xf numFmtId="0" fontId="1" fillId="6" borderId="0" xfId="0" applyFont="1" applyFill="1" applyAlignment="1">
      <alignment/>
    </xf>
    <xf numFmtId="167" fontId="1" fillId="6" borderId="1" xfId="15" applyNumberFormat="1" applyFont="1" applyFill="1" applyBorder="1" applyAlignment="1">
      <alignment/>
    </xf>
    <xf numFmtId="167" fontId="1" fillId="6" borderId="20" xfId="15" applyNumberFormat="1" applyFont="1" applyFill="1" applyBorder="1" applyAlignment="1">
      <alignment/>
    </xf>
    <xf numFmtId="167" fontId="1" fillId="6" borderId="21" xfId="15" applyNumberFormat="1" applyFont="1" applyFill="1" applyBorder="1" applyAlignment="1">
      <alignment/>
    </xf>
    <xf numFmtId="167" fontId="1" fillId="6" borderId="0" xfId="15" applyNumberFormat="1" applyFont="1" applyFill="1" applyAlignment="1">
      <alignment horizontal="center"/>
    </xf>
    <xf numFmtId="167" fontId="1" fillId="6" borderId="2" xfId="15" applyNumberFormat="1" applyFont="1" applyFill="1" applyBorder="1" applyAlignment="1">
      <alignment/>
    </xf>
    <xf numFmtId="167" fontId="1" fillId="6" borderId="22" xfId="15" applyNumberFormat="1" applyFont="1" applyFill="1" applyBorder="1" applyAlignment="1">
      <alignment/>
    </xf>
    <xf numFmtId="167" fontId="7" fillId="0" borderId="6" xfId="15" applyNumberFormat="1" applyFont="1" applyFill="1" applyBorder="1" applyAlignment="1">
      <alignment/>
    </xf>
    <xf numFmtId="167" fontId="1" fillId="0" borderId="0" xfId="0" applyNumberFormat="1" applyFont="1" applyFill="1" applyAlignment="1">
      <alignment/>
    </xf>
    <xf numFmtId="0" fontId="18" fillId="0" borderId="0" xfId="0" applyFont="1" applyAlignment="1">
      <alignment/>
    </xf>
    <xf numFmtId="0" fontId="18" fillId="0" borderId="0" xfId="0" applyFont="1" applyFill="1" applyAlignment="1">
      <alignment/>
    </xf>
    <xf numFmtId="43" fontId="20" fillId="0" borderId="26" xfId="15" applyFont="1" applyFill="1" applyBorder="1" applyAlignment="1">
      <alignment horizontal="right"/>
    </xf>
    <xf numFmtId="0" fontId="18" fillId="0" borderId="6" xfId="0" applyFont="1" applyBorder="1" applyAlignment="1">
      <alignment horizontal="center"/>
    </xf>
    <xf numFmtId="43" fontId="20" fillId="0" borderId="27" xfId="15" applyFont="1" applyFill="1" applyBorder="1" applyAlignment="1">
      <alignment horizontal="right"/>
    </xf>
    <xf numFmtId="0" fontId="18" fillId="0" borderId="8" xfId="0" applyFont="1" applyBorder="1" applyAlignment="1">
      <alignment horizontal="center"/>
    </xf>
    <xf numFmtId="43" fontId="20" fillId="0" borderId="28" xfId="15" applyFont="1" applyBorder="1" applyAlignment="1">
      <alignment horizontal="right"/>
    </xf>
    <xf numFmtId="0" fontId="20" fillId="0" borderId="6" xfId="0" applyFont="1" applyBorder="1" applyAlignment="1">
      <alignment/>
    </xf>
    <xf numFmtId="43" fontId="18" fillId="0" borderId="27" xfId="15" applyFont="1" applyBorder="1" applyAlignment="1">
      <alignment horizontal="right"/>
    </xf>
    <xf numFmtId="0" fontId="18" fillId="0" borderId="6" xfId="0" applyFont="1" applyBorder="1" applyAlignment="1">
      <alignment/>
    </xf>
    <xf numFmtId="3" fontId="18" fillId="0" borderId="27" xfId="15" applyNumberFormat="1" applyFont="1" applyBorder="1" applyAlignment="1">
      <alignment horizontal="right"/>
    </xf>
    <xf numFmtId="3" fontId="18" fillId="0" borderId="29" xfId="15" applyNumberFormat="1" applyFont="1" applyBorder="1" applyAlignment="1">
      <alignment horizontal="right"/>
    </xf>
    <xf numFmtId="0" fontId="20" fillId="0" borderId="0" xfId="0" applyFont="1" applyAlignment="1">
      <alignment/>
    </xf>
    <xf numFmtId="0" fontId="18" fillId="0" borderId="0" xfId="0" applyFont="1" applyBorder="1" applyAlignment="1">
      <alignment/>
    </xf>
    <xf numFmtId="0" fontId="20" fillId="0" borderId="8" xfId="0" applyFont="1" applyBorder="1" applyAlignment="1">
      <alignment/>
    </xf>
    <xf numFmtId="0" fontId="18" fillId="0" borderId="0" xfId="0" applyFont="1" applyAlignment="1">
      <alignment vertical="center"/>
    </xf>
    <xf numFmtId="167" fontId="18" fillId="0" borderId="0" xfId="15" applyNumberFormat="1" applyFont="1" applyFill="1" applyAlignment="1">
      <alignment/>
    </xf>
    <xf numFmtId="167" fontId="18" fillId="0" borderId="6" xfId="15" applyNumberFormat="1" applyFont="1" applyFill="1" applyBorder="1" applyAlignment="1">
      <alignment horizontal="left" wrapText="1" indent="5"/>
    </xf>
    <xf numFmtId="43" fontId="20" fillId="0" borderId="8" xfId="15" applyFont="1" applyBorder="1" applyAlignment="1">
      <alignment horizontal="right"/>
    </xf>
    <xf numFmtId="167" fontId="18" fillId="0" borderId="27" xfId="15" applyNumberFormat="1" applyFont="1" applyBorder="1" applyAlignment="1">
      <alignment horizontal="right"/>
    </xf>
    <xf numFmtId="43" fontId="20" fillId="0" borderId="6" xfId="15" applyFont="1" applyBorder="1" applyAlignment="1" quotePrefix="1">
      <alignment horizontal="center"/>
    </xf>
    <xf numFmtId="43" fontId="20" fillId="0" borderId="30" xfId="15" applyFont="1" applyBorder="1" applyAlignment="1" quotePrefix="1">
      <alignment horizontal="right"/>
    </xf>
    <xf numFmtId="43" fontId="20" fillId="0" borderId="8" xfId="15" applyFont="1" applyBorder="1" applyAlignment="1">
      <alignment horizontal="center"/>
    </xf>
    <xf numFmtId="43" fontId="20" fillId="0" borderId="31" xfId="15" applyFont="1" applyBorder="1" applyAlignment="1">
      <alignment horizontal="right"/>
    </xf>
    <xf numFmtId="167" fontId="20" fillId="0" borderId="6" xfId="15" applyNumberFormat="1" applyFont="1" applyBorder="1" applyAlignment="1">
      <alignment horizontal="right"/>
    </xf>
    <xf numFmtId="167" fontId="20" fillId="0" borderId="30" xfId="15" applyNumberFormat="1" applyFont="1" applyBorder="1" applyAlignment="1">
      <alignment horizontal="right"/>
    </xf>
    <xf numFmtId="167" fontId="18" fillId="0" borderId="6" xfId="15" applyNumberFormat="1" applyFont="1" applyBorder="1" applyAlignment="1">
      <alignment horizontal="right"/>
    </xf>
    <xf numFmtId="167" fontId="18" fillId="0" borderId="30" xfId="15" applyNumberFormat="1" applyFont="1" applyBorder="1" applyAlignment="1">
      <alignment horizontal="right"/>
    </xf>
    <xf numFmtId="167" fontId="18" fillId="0" borderId="32" xfId="15" applyNumberFormat="1" applyFont="1" applyBorder="1" applyAlignment="1">
      <alignment horizontal="right"/>
    </xf>
    <xf numFmtId="167" fontId="20" fillId="0" borderId="23" xfId="15" applyNumberFormat="1" applyFont="1" applyBorder="1" applyAlignment="1">
      <alignment horizontal="right"/>
    </xf>
    <xf numFmtId="167" fontId="20" fillId="0" borderId="33" xfId="15" applyNumberFormat="1" applyFont="1" applyBorder="1" applyAlignment="1">
      <alignment horizontal="right"/>
    </xf>
    <xf numFmtId="0" fontId="18" fillId="0" borderId="6" xfId="0" applyFont="1" applyBorder="1" applyAlignment="1" quotePrefix="1">
      <alignment/>
    </xf>
    <xf numFmtId="0" fontId="18" fillId="0" borderId="8" xfId="0" applyFont="1" applyBorder="1" applyAlignment="1" quotePrefix="1">
      <alignment/>
    </xf>
    <xf numFmtId="167" fontId="18" fillId="0" borderId="31" xfId="15" applyNumberFormat="1" applyFont="1" applyBorder="1" applyAlignment="1">
      <alignment horizontal="right"/>
    </xf>
    <xf numFmtId="167" fontId="18" fillId="0" borderId="0" xfId="15" applyNumberFormat="1" applyFont="1" applyAlignment="1">
      <alignment/>
    </xf>
    <xf numFmtId="0" fontId="20" fillId="0" borderId="0" xfId="0" applyFont="1" applyBorder="1" applyAlignment="1">
      <alignment horizontal="center"/>
    </xf>
    <xf numFmtId="43" fontId="20" fillId="0" borderId="6" xfId="15" applyFont="1" applyBorder="1" applyAlignment="1">
      <alignment horizontal="right"/>
    </xf>
    <xf numFmtId="43" fontId="20" fillId="0" borderId="30" xfId="15" applyFont="1" applyBorder="1" applyAlignment="1">
      <alignment horizontal="right"/>
    </xf>
    <xf numFmtId="43" fontId="20" fillId="0" borderId="27" xfId="15" applyFont="1" applyBorder="1" applyAlignment="1">
      <alignment horizontal="right"/>
    </xf>
    <xf numFmtId="43" fontId="20" fillId="0" borderId="26" xfId="15" applyFont="1" applyBorder="1" applyAlignment="1">
      <alignment horizontal="right"/>
    </xf>
    <xf numFmtId="43" fontId="20" fillId="0" borderId="8" xfId="15" applyFont="1" applyBorder="1" applyAlignment="1" quotePrefix="1">
      <alignment horizontal="right"/>
    </xf>
    <xf numFmtId="167" fontId="20" fillId="0" borderId="27" xfId="15" applyNumberFormat="1" applyFont="1" applyBorder="1" applyAlignment="1">
      <alignment horizontal="right"/>
    </xf>
    <xf numFmtId="0" fontId="20" fillId="0" borderId="0" xfId="0" applyFont="1" applyBorder="1" applyAlignment="1">
      <alignment/>
    </xf>
    <xf numFmtId="167" fontId="20" fillId="0" borderId="34" xfId="15" applyNumberFormat="1" applyFont="1" applyBorder="1" applyAlignment="1">
      <alignment horizontal="right"/>
    </xf>
    <xf numFmtId="0" fontId="20" fillId="0" borderId="8" xfId="0" applyFont="1" applyBorder="1" applyAlignment="1">
      <alignment horizontal="left"/>
    </xf>
    <xf numFmtId="0" fontId="20" fillId="0" borderId="9" xfId="0" applyFont="1" applyBorder="1" applyAlignment="1">
      <alignment horizontal="left"/>
    </xf>
    <xf numFmtId="167" fontId="20" fillId="0" borderId="8" xfId="15" applyNumberFormat="1" applyFont="1" applyBorder="1" applyAlignment="1">
      <alignment horizontal="right"/>
    </xf>
    <xf numFmtId="167" fontId="20" fillId="0" borderId="31" xfId="15" applyNumberFormat="1" applyFont="1" applyBorder="1" applyAlignment="1">
      <alignment horizontal="right"/>
    </xf>
    <xf numFmtId="167" fontId="20" fillId="0" borderId="28" xfId="15" applyNumberFormat="1" applyFont="1" applyBorder="1" applyAlignment="1">
      <alignment horizontal="right"/>
    </xf>
    <xf numFmtId="0" fontId="19" fillId="0" borderId="0" xfId="0" applyFont="1" applyFill="1" applyAlignment="1">
      <alignment/>
    </xf>
    <xf numFmtId="0" fontId="20" fillId="0" borderId="0" xfId="0" applyFont="1" applyAlignment="1">
      <alignment/>
    </xf>
    <xf numFmtId="0" fontId="20" fillId="0" borderId="0" xfId="0" applyFont="1" applyFill="1" applyAlignment="1">
      <alignment/>
    </xf>
    <xf numFmtId="0" fontId="18" fillId="0" borderId="7" xfId="0" applyFont="1" applyBorder="1" applyAlignment="1">
      <alignment horizontal="center"/>
    </xf>
    <xf numFmtId="43" fontId="20" fillId="0" borderId="6" xfId="15" applyFont="1" applyBorder="1" applyAlignment="1" quotePrefix="1">
      <alignment horizontal="right"/>
    </xf>
    <xf numFmtId="0" fontId="20" fillId="0" borderId="10" xfId="0" applyFont="1" applyBorder="1" applyAlignment="1">
      <alignment horizontal="center"/>
    </xf>
    <xf numFmtId="167" fontId="18" fillId="0" borderId="26" xfId="15" applyNumberFormat="1" applyFont="1" applyBorder="1" applyAlignment="1">
      <alignment/>
    </xf>
    <xf numFmtId="167" fontId="18" fillId="0" borderId="27" xfId="15" applyNumberFormat="1" applyFont="1" applyBorder="1" applyAlignment="1">
      <alignment/>
    </xf>
    <xf numFmtId="167" fontId="18" fillId="0" borderId="29" xfId="15" applyNumberFormat="1" applyFont="1" applyBorder="1" applyAlignment="1">
      <alignment/>
    </xf>
    <xf numFmtId="167" fontId="18" fillId="0" borderId="34" xfId="15" applyNumberFormat="1" applyFont="1" applyBorder="1" applyAlignment="1">
      <alignment/>
    </xf>
    <xf numFmtId="167" fontId="18" fillId="0" borderId="28" xfId="15" applyNumberFormat="1" applyFont="1" applyBorder="1" applyAlignment="1">
      <alignment/>
    </xf>
    <xf numFmtId="167" fontId="18" fillId="0" borderId="0" xfId="15" applyNumberFormat="1" applyFont="1" applyBorder="1" applyAlignment="1">
      <alignment/>
    </xf>
    <xf numFmtId="167" fontId="18" fillId="0" borderId="0" xfId="15" applyNumberFormat="1" applyFont="1" applyBorder="1" applyAlignment="1">
      <alignment horizontal="center"/>
    </xf>
    <xf numFmtId="0" fontId="18" fillId="0" borderId="0" xfId="0" applyFont="1" applyBorder="1" applyAlignment="1">
      <alignment horizontal="center"/>
    </xf>
    <xf numFmtId="167" fontId="18" fillId="0" borderId="15" xfId="15" applyNumberFormat="1" applyFont="1" applyBorder="1" applyAlignment="1">
      <alignment/>
    </xf>
    <xf numFmtId="0" fontId="15" fillId="0" borderId="0" xfId="0" applyFont="1" applyAlignment="1">
      <alignment vertical="center" wrapText="1"/>
    </xf>
    <xf numFmtId="167" fontId="18" fillId="0" borderId="23" xfId="15" applyNumberFormat="1" applyFont="1" applyBorder="1" applyAlignment="1">
      <alignment horizontal="right"/>
    </xf>
    <xf numFmtId="167" fontId="18" fillId="0" borderId="35" xfId="15" applyNumberFormat="1" applyFont="1" applyBorder="1" applyAlignment="1">
      <alignment horizontal="right"/>
    </xf>
    <xf numFmtId="0" fontId="20" fillId="0" borderId="3" xfId="0" applyFont="1" applyBorder="1" applyAlignment="1">
      <alignment horizontal="center" wrapText="1"/>
    </xf>
    <xf numFmtId="0" fontId="4" fillId="0" borderId="6" xfId="0" applyFont="1" applyBorder="1" applyAlignment="1">
      <alignment horizontal="center"/>
    </xf>
    <xf numFmtId="16" fontId="4" fillId="0" borderId="6" xfId="0" applyNumberFormat="1" applyFont="1" applyBorder="1" applyAlignment="1" quotePrefix="1">
      <alignment horizontal="center"/>
    </xf>
    <xf numFmtId="167" fontId="18" fillId="0" borderId="36" xfId="15" applyNumberFormat="1" applyFont="1" applyBorder="1" applyAlignment="1">
      <alignment horizontal="right"/>
    </xf>
    <xf numFmtId="0" fontId="18" fillId="7" borderId="6" xfId="15" applyNumberFormat="1" applyFont="1" applyFill="1" applyBorder="1" applyAlignment="1">
      <alignment horizontal="right"/>
    </xf>
    <xf numFmtId="167" fontId="18" fillId="7" borderId="8" xfId="15" applyNumberFormat="1" applyFont="1" applyFill="1" applyBorder="1" applyAlignment="1">
      <alignment horizontal="right"/>
    </xf>
    <xf numFmtId="43" fontId="20" fillId="0" borderId="37" xfId="15" applyFont="1" applyBorder="1" applyAlignment="1" quotePrefix="1">
      <alignment horizontal="right"/>
    </xf>
    <xf numFmtId="43" fontId="20" fillId="0" borderId="38" xfId="15" applyFont="1" applyBorder="1" applyAlignment="1">
      <alignment horizontal="right"/>
    </xf>
    <xf numFmtId="167" fontId="18" fillId="0" borderId="37" xfId="15" applyNumberFormat="1" applyFont="1" applyBorder="1" applyAlignment="1">
      <alignment horizontal="right"/>
    </xf>
    <xf numFmtId="0" fontId="21" fillId="0" borderId="6" xfId="0" applyFont="1" applyBorder="1" applyAlignment="1">
      <alignment/>
    </xf>
    <xf numFmtId="0" fontId="18" fillId="0" borderId="0" xfId="0" applyFont="1" applyBorder="1" applyAlignment="1">
      <alignment wrapText="1"/>
    </xf>
    <xf numFmtId="167" fontId="18" fillId="0" borderId="39" xfId="15" applyNumberFormat="1" applyFont="1" applyBorder="1" applyAlignment="1">
      <alignment horizontal="right"/>
    </xf>
    <xf numFmtId="167" fontId="18" fillId="0" borderId="28" xfId="15" applyNumberFormat="1" applyFont="1" applyBorder="1" applyAlignment="1">
      <alignment horizontal="right"/>
    </xf>
    <xf numFmtId="3" fontId="18" fillId="0" borderId="0" xfId="0" applyNumberFormat="1" applyFont="1" applyAlignment="1">
      <alignment/>
    </xf>
    <xf numFmtId="43" fontId="18" fillId="0" borderId="6" xfId="15" applyFont="1" applyBorder="1" applyAlignment="1">
      <alignment horizontal="right"/>
    </xf>
    <xf numFmtId="0" fontId="9" fillId="0" borderId="0" xfId="0" applyFont="1" applyAlignment="1">
      <alignment horizontal="left"/>
    </xf>
    <xf numFmtId="0" fontId="19" fillId="0" borderId="0" xfId="0" applyNumberFormat="1" applyFont="1" applyFill="1" applyAlignment="1">
      <alignment horizontal="left"/>
    </xf>
    <xf numFmtId="0" fontId="8" fillId="0" borderId="0" xfId="0" applyFont="1" applyFill="1" applyAlignment="1">
      <alignment/>
    </xf>
    <xf numFmtId="0" fontId="19" fillId="0" borderId="0" xfId="0" applyNumberFormat="1" applyFont="1" applyAlignment="1">
      <alignment horizontal="left"/>
    </xf>
    <xf numFmtId="167" fontId="20" fillId="0" borderId="0" xfId="15" applyNumberFormat="1" applyFont="1" applyAlignment="1" quotePrefix="1">
      <alignment horizontal="center"/>
    </xf>
    <xf numFmtId="0" fontId="20" fillId="0" borderId="0" xfId="0" applyFont="1" applyAlignment="1">
      <alignment horizontal="left"/>
    </xf>
    <xf numFmtId="0" fontId="8" fillId="0" borderId="0" xfId="0" applyNumberFormat="1" applyFont="1" applyAlignment="1">
      <alignment horizontal="center"/>
    </xf>
    <xf numFmtId="0" fontId="9" fillId="0" borderId="0" xfId="0" applyFont="1" applyAlignment="1">
      <alignment wrapText="1"/>
    </xf>
    <xf numFmtId="0" fontId="20" fillId="0" borderId="0" xfId="0" applyNumberFormat="1" applyFont="1" applyAlignment="1">
      <alignment horizontal="center"/>
    </xf>
    <xf numFmtId="0" fontId="9" fillId="0" borderId="0" xfId="0" applyFont="1" applyAlignment="1">
      <alignment/>
    </xf>
    <xf numFmtId="0" fontId="8" fillId="0" borderId="0" xfId="0" applyNumberFormat="1" applyFont="1" applyBorder="1" applyAlignment="1">
      <alignment horizontal="center" vertical="top" wrapText="1"/>
    </xf>
    <xf numFmtId="43" fontId="9" fillId="0" borderId="6" xfId="15" applyFont="1" applyBorder="1" applyAlignment="1" quotePrefix="1">
      <alignment horizontal="right" vertical="top" wrapText="1"/>
    </xf>
    <xf numFmtId="43" fontId="9" fillId="0" borderId="40" xfId="15" applyFont="1" applyBorder="1" applyAlignment="1" quotePrefix="1">
      <alignment horizontal="right" vertical="top" wrapText="1"/>
    </xf>
    <xf numFmtId="43" fontId="9" fillId="0" borderId="8" xfId="15" applyFont="1" applyBorder="1" applyAlignment="1">
      <alignment horizontal="right" vertical="top" wrapText="1"/>
    </xf>
    <xf numFmtId="43" fontId="9" fillId="0" borderId="31" xfId="15" applyFont="1" applyBorder="1" applyAlignment="1">
      <alignment horizontal="right" vertical="top" wrapText="1"/>
    </xf>
    <xf numFmtId="0" fontId="8" fillId="0" borderId="0" xfId="0" applyNumberFormat="1" applyFont="1" applyBorder="1" applyAlignment="1">
      <alignment horizontal="center"/>
    </xf>
    <xf numFmtId="0" fontId="9" fillId="0" borderId="6" xfId="0" applyFont="1" applyBorder="1" applyAlignment="1">
      <alignment vertical="top" wrapText="1"/>
    </xf>
    <xf numFmtId="0" fontId="9" fillId="0" borderId="8" xfId="0" applyFont="1" applyBorder="1" applyAlignment="1">
      <alignment vertical="top" wrapText="1"/>
    </xf>
    <xf numFmtId="0" fontId="9" fillId="0" borderId="31" xfId="0" applyFont="1" applyBorder="1" applyAlignment="1">
      <alignment horizontal="right" vertical="top" wrapText="1"/>
    </xf>
    <xf numFmtId="0" fontId="9" fillId="0" borderId="8" xfId="0" applyFont="1" applyBorder="1" applyAlignment="1">
      <alignment horizontal="right" vertical="top" wrapText="1"/>
    </xf>
    <xf numFmtId="0" fontId="9" fillId="0" borderId="0" xfId="0" applyFont="1" applyBorder="1" applyAlignment="1">
      <alignment horizontal="right" vertical="top" wrapText="1"/>
    </xf>
    <xf numFmtId="0" fontId="22" fillId="0" borderId="0" xfId="0" applyFont="1" applyAlignment="1">
      <alignment horizontal="left" wrapText="1"/>
    </xf>
    <xf numFmtId="0" fontId="9" fillId="0" borderId="0" xfId="0" applyFont="1" applyBorder="1" applyAlignment="1">
      <alignment/>
    </xf>
    <xf numFmtId="43" fontId="9" fillId="0" borderId="0" xfId="15" applyFont="1" applyBorder="1" applyAlignment="1" quotePrefix="1">
      <alignment horizontal="right" vertical="top" wrapText="1"/>
    </xf>
    <xf numFmtId="43" fontId="9" fillId="0" borderId="9" xfId="15" applyFont="1" applyBorder="1" applyAlignment="1">
      <alignment horizontal="right" vertical="top" wrapText="1"/>
    </xf>
    <xf numFmtId="0" fontId="9" fillId="0" borderId="3" xfId="0" applyFont="1" applyBorder="1" applyAlignment="1">
      <alignment vertical="top" wrapText="1"/>
    </xf>
    <xf numFmtId="0" fontId="9" fillId="0" borderId="0" xfId="0" applyFont="1" applyBorder="1" applyAlignment="1">
      <alignment horizontal="left"/>
    </xf>
    <xf numFmtId="0" fontId="9" fillId="0" borderId="0" xfId="0" applyFont="1" applyBorder="1" applyAlignment="1">
      <alignment vertical="top" wrapText="1"/>
    </xf>
    <xf numFmtId="183" fontId="9" fillId="0" borderId="3" xfId="0" applyNumberFormat="1" applyFont="1" applyBorder="1" applyAlignment="1">
      <alignment horizontal="center" vertical="top" wrapText="1"/>
    </xf>
    <xf numFmtId="183" fontId="9" fillId="0" borderId="40" xfId="0" applyNumberFormat="1" applyFont="1" applyBorder="1" applyAlignment="1">
      <alignment horizontal="center" vertical="top" wrapText="1"/>
    </xf>
    <xf numFmtId="0" fontId="9" fillId="0" borderId="6" xfId="0" applyFont="1" applyBorder="1" applyAlignment="1">
      <alignment horizontal="left" vertical="top" wrapText="1"/>
    </xf>
    <xf numFmtId="0" fontId="9" fillId="0" borderId="26" xfId="0" applyFont="1" applyBorder="1" applyAlignment="1">
      <alignment vertical="top" wrapText="1"/>
    </xf>
    <xf numFmtId="0" fontId="9" fillId="0" borderId="27" xfId="0" applyFont="1" applyBorder="1" applyAlignment="1">
      <alignment vertical="top" wrapText="1"/>
    </xf>
    <xf numFmtId="0" fontId="9" fillId="0" borderId="27" xfId="0" applyFont="1" applyBorder="1" applyAlignment="1">
      <alignment horizontal="right" vertical="top" wrapText="1"/>
    </xf>
    <xf numFmtId="0" fontId="8" fillId="0" borderId="26" xfId="0" applyFont="1" applyBorder="1" applyAlignment="1">
      <alignment vertical="top" wrapText="1"/>
    </xf>
    <xf numFmtId="0" fontId="8" fillId="0" borderId="6" xfId="0" applyFont="1" applyBorder="1" applyAlignment="1">
      <alignment vertical="top" wrapText="1"/>
    </xf>
    <xf numFmtId="0" fontId="8" fillId="0" borderId="30" xfId="0" applyFont="1" applyBorder="1" applyAlignment="1">
      <alignment vertical="top" wrapText="1"/>
    </xf>
    <xf numFmtId="0" fontId="9" fillId="0" borderId="0" xfId="0" applyNumberFormat="1" applyFont="1" applyBorder="1" applyAlignment="1">
      <alignment horizontal="center" vertical="top" wrapText="1"/>
    </xf>
    <xf numFmtId="0" fontId="18" fillId="0" borderId="0" xfId="0" applyFont="1" applyAlignment="1">
      <alignment/>
    </xf>
    <xf numFmtId="0" fontId="20" fillId="0" borderId="0" xfId="0" applyNumberFormat="1" applyFont="1" applyAlignment="1">
      <alignment horizontal="left"/>
    </xf>
    <xf numFmtId="0" fontId="23" fillId="0" borderId="0" xfId="0" applyNumberFormat="1" applyFont="1" applyAlignment="1">
      <alignment horizontal="center"/>
    </xf>
    <xf numFmtId="0" fontId="24" fillId="0" borderId="0" xfId="0" applyNumberFormat="1" applyFont="1" applyAlignment="1">
      <alignment horizontal="center"/>
    </xf>
    <xf numFmtId="0" fontId="25" fillId="0" borderId="0" xfId="0" applyNumberFormat="1" applyFont="1" applyAlignment="1">
      <alignment horizontal="center"/>
    </xf>
    <xf numFmtId="43" fontId="20" fillId="0" borderId="41" xfId="15" applyFont="1" applyBorder="1" applyAlignment="1">
      <alignment horizontal="right"/>
    </xf>
    <xf numFmtId="167" fontId="9" fillId="0" borderId="6" xfId="15" applyNumberFormat="1" applyFont="1" applyBorder="1" applyAlignment="1">
      <alignment vertical="top" wrapText="1"/>
    </xf>
    <xf numFmtId="167" fontId="9" fillId="0" borderId="6" xfId="15" applyNumberFormat="1" applyFont="1" applyBorder="1" applyAlignment="1">
      <alignment horizontal="right" vertical="top" wrapText="1"/>
    </xf>
    <xf numFmtId="167" fontId="9" fillId="0" borderId="8" xfId="15" applyNumberFormat="1" applyFont="1" applyBorder="1" applyAlignment="1">
      <alignment vertical="top" wrapText="1"/>
    </xf>
    <xf numFmtId="167" fontId="9" fillId="0" borderId="8" xfId="15" applyNumberFormat="1" applyFont="1" applyBorder="1" applyAlignment="1">
      <alignment horizontal="right" vertical="top" wrapText="1"/>
    </xf>
    <xf numFmtId="167" fontId="9" fillId="0" borderId="0" xfId="15" applyNumberFormat="1" applyFont="1" applyBorder="1" applyAlignment="1">
      <alignment horizontal="right" vertical="top" wrapText="1"/>
    </xf>
    <xf numFmtId="167" fontId="9" fillId="0" borderId="0" xfId="0" applyNumberFormat="1" applyFont="1" applyAlignment="1">
      <alignment/>
    </xf>
    <xf numFmtId="167" fontId="18" fillId="0" borderId="7" xfId="15" applyNumberFormat="1" applyFont="1" applyFill="1" applyBorder="1" applyAlignment="1">
      <alignment horizontal="center" wrapText="1"/>
    </xf>
    <xf numFmtId="3" fontId="20" fillId="0" borderId="42" xfId="15" applyNumberFormat="1" applyFont="1" applyBorder="1" applyAlignment="1">
      <alignment horizontal="right"/>
    </xf>
    <xf numFmtId="3" fontId="20" fillId="0" borderId="27" xfId="15" applyNumberFormat="1" applyFont="1" applyBorder="1" applyAlignment="1">
      <alignment horizontal="right"/>
    </xf>
    <xf numFmtId="3" fontId="20" fillId="0" borderId="34" xfId="15" applyNumberFormat="1" applyFont="1" applyBorder="1" applyAlignment="1">
      <alignment horizontal="right"/>
    </xf>
    <xf numFmtId="43" fontId="20" fillId="0" borderId="39" xfId="15" applyFont="1" applyBorder="1" applyAlignment="1" quotePrefix="1">
      <alignment horizontal="right"/>
    </xf>
    <xf numFmtId="43" fontId="20" fillId="0" borderId="27" xfId="15" applyFont="1" applyBorder="1" applyAlignment="1" quotePrefix="1">
      <alignment horizontal="right"/>
    </xf>
    <xf numFmtId="167" fontId="18" fillId="0" borderId="30" xfId="15" applyNumberFormat="1" applyFont="1" applyBorder="1" applyAlignment="1">
      <alignment horizontal="center"/>
    </xf>
    <xf numFmtId="167" fontId="18" fillId="0" borderId="43" xfId="15" applyNumberFormat="1" applyFont="1" applyBorder="1" applyAlignment="1">
      <alignment horizontal="center"/>
    </xf>
    <xf numFmtId="167" fontId="20" fillId="0" borderId="30" xfId="15" applyNumberFormat="1" applyFont="1" applyBorder="1" applyAlignment="1">
      <alignment horizontal="center"/>
    </xf>
    <xf numFmtId="167" fontId="20" fillId="0" borderId="33" xfId="15" applyNumberFormat="1" applyFont="1" applyBorder="1" applyAlignment="1">
      <alignment horizontal="center"/>
    </xf>
    <xf numFmtId="0" fontId="18" fillId="0" borderId="0" xfId="0" applyFont="1" applyBorder="1" applyAlignment="1">
      <alignment horizontal="left" indent="1"/>
    </xf>
    <xf numFmtId="43" fontId="9" fillId="0" borderId="6" xfId="15" applyFont="1" applyFill="1" applyBorder="1" applyAlignment="1" quotePrefix="1">
      <alignment horizontal="right" vertical="top" wrapText="1"/>
    </xf>
    <xf numFmtId="43" fontId="9" fillId="0" borderId="40" xfId="15" applyFont="1" applyFill="1" applyBorder="1" applyAlignment="1" quotePrefix="1">
      <alignment horizontal="right" vertical="top" wrapText="1"/>
    </xf>
    <xf numFmtId="43" fontId="9" fillId="0" borderId="8" xfId="15" applyFont="1" applyFill="1" applyBorder="1" applyAlignment="1">
      <alignment horizontal="right" vertical="top" wrapText="1"/>
    </xf>
    <xf numFmtId="43" fontId="9" fillId="0" borderId="31" xfId="15" applyFont="1" applyFill="1" applyBorder="1" applyAlignment="1">
      <alignment horizontal="right" vertical="top" wrapText="1"/>
    </xf>
    <xf numFmtId="167" fontId="9" fillId="0" borderId="6" xfId="15" applyNumberFormat="1" applyFont="1" applyFill="1" applyBorder="1" applyAlignment="1">
      <alignment vertical="top" wrapText="1"/>
    </xf>
    <xf numFmtId="167" fontId="9" fillId="0" borderId="44" xfId="15" applyNumberFormat="1" applyFont="1" applyFill="1" applyBorder="1" applyAlignment="1">
      <alignment vertical="top" wrapText="1"/>
    </xf>
    <xf numFmtId="0" fontId="9" fillId="0" borderId="30" xfId="0" applyFont="1" applyFill="1" applyBorder="1" applyAlignment="1">
      <alignment horizontal="center" vertical="top" wrapText="1"/>
    </xf>
    <xf numFmtId="0" fontId="9" fillId="0" borderId="31" xfId="0" applyFont="1" applyFill="1" applyBorder="1" applyAlignment="1">
      <alignment horizontal="center" vertical="top" wrapText="1"/>
    </xf>
    <xf numFmtId="167" fontId="9" fillId="0" borderId="30" xfId="15" applyNumberFormat="1" applyFont="1" applyBorder="1" applyAlignment="1">
      <alignment horizontal="right" vertical="top" wrapText="1"/>
    </xf>
    <xf numFmtId="0" fontId="9" fillId="0" borderId="32" xfId="0" applyFont="1" applyBorder="1" applyAlignment="1">
      <alignment vertical="top" wrapText="1"/>
    </xf>
    <xf numFmtId="167" fontId="9" fillId="0" borderId="32" xfId="15" applyNumberFormat="1" applyFont="1" applyBorder="1" applyAlignment="1">
      <alignment horizontal="right" vertical="top" wrapText="1"/>
    </xf>
    <xf numFmtId="167" fontId="9" fillId="0" borderId="43" xfId="15" applyNumberFormat="1" applyFont="1" applyBorder="1" applyAlignment="1">
      <alignment horizontal="right" vertical="top" wrapText="1"/>
    </xf>
    <xf numFmtId="167" fontId="9" fillId="0" borderId="9" xfId="15" applyNumberFormat="1" applyFont="1" applyBorder="1" applyAlignment="1">
      <alignment horizontal="right" vertical="top" wrapText="1"/>
    </xf>
    <xf numFmtId="167" fontId="9" fillId="0" borderId="6" xfId="15" applyNumberFormat="1" applyFont="1" applyBorder="1" applyAlignment="1">
      <alignment horizontal="left" vertical="top" wrapText="1"/>
    </xf>
    <xf numFmtId="167" fontId="9" fillId="0" borderId="30" xfId="15" applyNumberFormat="1" applyFont="1" applyBorder="1" applyAlignment="1">
      <alignment horizontal="center" vertical="top" wrapText="1"/>
    </xf>
    <xf numFmtId="167" fontId="9" fillId="0" borderId="43" xfId="15" applyNumberFormat="1" applyFont="1" applyBorder="1" applyAlignment="1">
      <alignment horizontal="center" vertical="top" wrapText="1"/>
    </xf>
    <xf numFmtId="167" fontId="9" fillId="0" borderId="31" xfId="15" applyNumberFormat="1" applyFont="1" applyBorder="1" applyAlignment="1">
      <alignment horizontal="center" vertical="top" wrapText="1"/>
    </xf>
    <xf numFmtId="167" fontId="9" fillId="0" borderId="32" xfId="15" applyNumberFormat="1" applyFont="1" applyBorder="1" applyAlignment="1">
      <alignment vertical="top" wrapText="1"/>
    </xf>
    <xf numFmtId="167" fontId="9" fillId="0" borderId="0" xfId="0" applyNumberFormat="1" applyFont="1" applyBorder="1" applyAlignment="1">
      <alignment horizontal="right" vertical="top" wrapText="1"/>
    </xf>
    <xf numFmtId="167" fontId="9" fillId="0" borderId="36" xfId="15" applyNumberFormat="1" applyFont="1" applyBorder="1" applyAlignment="1">
      <alignment horizontal="right" vertical="top" wrapText="1"/>
    </xf>
    <xf numFmtId="0" fontId="9" fillId="0" borderId="27" xfId="0" applyFont="1" applyBorder="1" applyAlignment="1" quotePrefix="1">
      <alignment vertical="top" wrapText="1"/>
    </xf>
    <xf numFmtId="0" fontId="9" fillId="0" borderId="28" xfId="0" applyFont="1" applyBorder="1" applyAlignment="1">
      <alignment horizontal="left" vertical="top" wrapText="1"/>
    </xf>
    <xf numFmtId="167" fontId="9" fillId="0" borderId="20" xfId="15" applyNumberFormat="1" applyFont="1" applyBorder="1" applyAlignment="1">
      <alignment vertical="top" wrapText="1"/>
    </xf>
    <xf numFmtId="43" fontId="9" fillId="0" borderId="10" xfId="15" applyFont="1" applyBorder="1" applyAlignment="1">
      <alignment horizontal="right" vertical="top" wrapText="1"/>
    </xf>
    <xf numFmtId="0" fontId="9" fillId="0" borderId="5" xfId="0" applyFont="1" applyBorder="1" applyAlignment="1">
      <alignment horizontal="right" vertical="top" wrapText="1"/>
    </xf>
    <xf numFmtId="167" fontId="9" fillId="0" borderId="7" xfId="15" applyNumberFormat="1" applyFont="1" applyBorder="1" applyAlignment="1">
      <alignment horizontal="right" vertical="top" wrapText="1"/>
    </xf>
    <xf numFmtId="167" fontId="9" fillId="0" borderId="21" xfId="15" applyNumberFormat="1" applyFont="1" applyBorder="1" applyAlignment="1">
      <alignment horizontal="right" vertical="top" wrapText="1"/>
    </xf>
    <xf numFmtId="167" fontId="9" fillId="0" borderId="10" xfId="15" applyNumberFormat="1" applyFont="1" applyBorder="1" applyAlignment="1">
      <alignment horizontal="right" vertical="top" wrapText="1"/>
    </xf>
    <xf numFmtId="43" fontId="9" fillId="0" borderId="45" xfId="15" applyFont="1" applyBorder="1" applyAlignment="1">
      <alignment horizontal="right" vertical="top" wrapText="1"/>
    </xf>
    <xf numFmtId="0" fontId="9" fillId="0" borderId="46" xfId="0" applyFont="1" applyBorder="1" applyAlignment="1">
      <alignment horizontal="right" vertical="top" wrapText="1"/>
    </xf>
    <xf numFmtId="167" fontId="9" fillId="0" borderId="47" xfId="15" applyNumberFormat="1" applyFont="1" applyBorder="1" applyAlignment="1">
      <alignment horizontal="right" vertical="top" wrapText="1"/>
    </xf>
    <xf numFmtId="167" fontId="9" fillId="0" borderId="17" xfId="15" applyNumberFormat="1" applyFont="1" applyBorder="1" applyAlignment="1">
      <alignment horizontal="right" vertical="top" wrapText="1"/>
    </xf>
    <xf numFmtId="167" fontId="9" fillId="0" borderId="25" xfId="15" applyNumberFormat="1" applyFont="1" applyBorder="1" applyAlignment="1">
      <alignment horizontal="right" vertical="top" wrapText="1"/>
    </xf>
    <xf numFmtId="167" fontId="9" fillId="0" borderId="45" xfId="15" applyNumberFormat="1" applyFont="1" applyBorder="1" applyAlignment="1">
      <alignment horizontal="right" vertical="top" wrapText="1"/>
    </xf>
    <xf numFmtId="167" fontId="9" fillId="0" borderId="0" xfId="15" applyNumberFormat="1" applyFont="1" applyAlignment="1">
      <alignment/>
    </xf>
    <xf numFmtId="43" fontId="9" fillId="0" borderId="11" xfId="15" applyFont="1" applyBorder="1" applyAlignment="1">
      <alignment horizontal="right" wrapText="1"/>
    </xf>
    <xf numFmtId="43" fontId="9" fillId="0" borderId="48" xfId="15" applyFont="1" applyBorder="1" applyAlignment="1">
      <alignment horizontal="right" wrapText="1"/>
    </xf>
    <xf numFmtId="43" fontId="9" fillId="0" borderId="13" xfId="15" applyFont="1" applyBorder="1" applyAlignment="1">
      <alignment horizontal="right" wrapText="1"/>
    </xf>
    <xf numFmtId="0" fontId="9" fillId="0" borderId="6" xfId="0" applyFont="1" applyBorder="1" applyAlignment="1">
      <alignment horizontal="left"/>
    </xf>
    <xf numFmtId="0" fontId="9" fillId="0" borderId="8" xfId="0" applyFont="1" applyBorder="1" applyAlignment="1">
      <alignment horizontal="left" vertical="top" wrapText="1"/>
    </xf>
    <xf numFmtId="0" fontId="26" fillId="0" borderId="0" xfId="0" applyFont="1" applyAlignment="1">
      <alignment horizontal="left"/>
    </xf>
    <xf numFmtId="0" fontId="26" fillId="0" borderId="0" xfId="0" applyNumberFormat="1" applyFont="1" applyBorder="1" applyAlignment="1">
      <alignment horizontal="center" vertical="top" wrapText="1"/>
    </xf>
    <xf numFmtId="0" fontId="27" fillId="0" borderId="0" xfId="0" applyFont="1" applyBorder="1" applyAlignment="1">
      <alignment horizontal="left" wrapText="1"/>
    </xf>
    <xf numFmtId="0" fontId="28" fillId="0" borderId="0" xfId="0" applyNumberFormat="1" applyFont="1" applyAlignment="1">
      <alignment horizontal="left"/>
    </xf>
    <xf numFmtId="0" fontId="28" fillId="0" borderId="0" xfId="0" applyFont="1" applyAlignment="1">
      <alignment horizontal="left"/>
    </xf>
    <xf numFmtId="167" fontId="27" fillId="0" borderId="0" xfId="15" applyNumberFormat="1" applyFont="1" applyBorder="1" applyAlignment="1">
      <alignment horizontal="left" wrapText="1"/>
    </xf>
    <xf numFmtId="167" fontId="26" fillId="0" borderId="0" xfId="15" applyNumberFormat="1" applyFont="1" applyBorder="1" applyAlignment="1">
      <alignment/>
    </xf>
    <xf numFmtId="167" fontId="20" fillId="0" borderId="0" xfId="15" applyNumberFormat="1" applyFont="1" applyAlignment="1">
      <alignment/>
    </xf>
    <xf numFmtId="167" fontId="18" fillId="0" borderId="0" xfId="15" applyNumberFormat="1" applyFont="1" applyAlignment="1">
      <alignment/>
    </xf>
    <xf numFmtId="167" fontId="26" fillId="0" borderId="0" xfId="15" applyNumberFormat="1" applyFont="1" applyBorder="1" applyAlignment="1">
      <alignment horizontal="center"/>
    </xf>
    <xf numFmtId="43" fontId="9" fillId="0" borderId="11" xfId="15" applyFont="1" applyBorder="1" applyAlignment="1" quotePrefix="1">
      <alignment horizontal="right" vertical="top" wrapText="1"/>
    </xf>
    <xf numFmtId="43" fontId="9" fillId="0" borderId="49" xfId="15" applyFont="1" applyBorder="1" applyAlignment="1" quotePrefix="1">
      <alignment horizontal="right" vertical="top" wrapText="1"/>
    </xf>
    <xf numFmtId="43" fontId="9" fillId="0" borderId="6" xfId="15" applyFont="1" applyBorder="1" applyAlignment="1">
      <alignment vertical="top" wrapText="1"/>
    </xf>
    <xf numFmtId="41" fontId="9" fillId="0" borderId="6" xfId="15" applyNumberFormat="1" applyFont="1" applyFill="1" applyBorder="1" applyAlignment="1">
      <alignment horizontal="right" vertical="top" wrapText="1"/>
    </xf>
    <xf numFmtId="41" fontId="9" fillId="0" borderId="30" xfId="15" applyNumberFormat="1" applyFont="1" applyFill="1" applyBorder="1" applyAlignment="1">
      <alignment horizontal="center" vertical="top" wrapText="1"/>
    </xf>
    <xf numFmtId="41" fontId="9" fillId="0" borderId="6" xfId="15" applyNumberFormat="1" applyFont="1" applyFill="1" applyBorder="1" applyAlignment="1">
      <alignment vertical="top" wrapText="1"/>
    </xf>
    <xf numFmtId="41" fontId="9" fillId="0" borderId="8" xfId="15" applyNumberFormat="1" applyFont="1" applyFill="1" applyBorder="1" applyAlignment="1">
      <alignment vertical="top" wrapText="1"/>
    </xf>
    <xf numFmtId="41" fontId="9" fillId="0" borderId="31" xfId="15" applyNumberFormat="1" applyFont="1" applyFill="1" applyBorder="1" applyAlignment="1">
      <alignment horizontal="center" vertical="top" wrapText="1"/>
    </xf>
    <xf numFmtId="0" fontId="18" fillId="0" borderId="30" xfId="15" applyNumberFormat="1" applyFont="1" applyFill="1" applyBorder="1" applyAlignment="1">
      <alignment horizontal="center"/>
    </xf>
    <xf numFmtId="167" fontId="18" fillId="0" borderId="6" xfId="15" applyNumberFormat="1" applyFont="1" applyFill="1" applyBorder="1" applyAlignment="1">
      <alignment horizontal="right"/>
    </xf>
    <xf numFmtId="167" fontId="18" fillId="0" borderId="30" xfId="15" applyNumberFormat="1" applyFont="1" applyFill="1" applyBorder="1" applyAlignment="1">
      <alignment horizontal="center"/>
    </xf>
    <xf numFmtId="167" fontId="18" fillId="0" borderId="31" xfId="15" applyNumberFormat="1" applyFont="1" applyFill="1" applyBorder="1" applyAlignment="1">
      <alignment horizontal="center"/>
    </xf>
    <xf numFmtId="43" fontId="18" fillId="0" borderId="6" xfId="15" applyNumberFormat="1" applyFont="1" applyFill="1" applyBorder="1" applyAlignment="1">
      <alignment horizontal="right"/>
    </xf>
    <xf numFmtId="167" fontId="18" fillId="0" borderId="8" xfId="15" applyNumberFormat="1" applyFont="1" applyFill="1" applyBorder="1" applyAlignment="1">
      <alignment horizontal="center"/>
    </xf>
    <xf numFmtId="0" fontId="26" fillId="0" borderId="28" xfId="0" applyFont="1" applyBorder="1" applyAlignment="1">
      <alignment vertical="top" wrapText="1"/>
    </xf>
    <xf numFmtId="167" fontId="26" fillId="0" borderId="8" xfId="15" applyNumberFormat="1" applyFont="1" applyBorder="1" applyAlignment="1">
      <alignment vertical="top" wrapText="1"/>
    </xf>
    <xf numFmtId="167" fontId="26" fillId="0" borderId="31" xfId="15" applyNumberFormat="1" applyFont="1" applyBorder="1" applyAlignment="1">
      <alignment horizontal="center" vertical="top" wrapText="1"/>
    </xf>
    <xf numFmtId="43" fontId="20" fillId="0" borderId="14" xfId="15" applyFont="1" applyBorder="1" applyAlignment="1">
      <alignment horizontal="right"/>
    </xf>
    <xf numFmtId="167" fontId="9" fillId="0" borderId="4" xfId="15" applyNumberFormat="1" applyFont="1" applyFill="1" applyBorder="1" applyAlignment="1">
      <alignment vertical="top" wrapText="1"/>
    </xf>
    <xf numFmtId="166" fontId="20" fillId="0" borderId="28" xfId="15" applyNumberFormat="1" applyFont="1" applyBorder="1" applyAlignment="1">
      <alignment horizontal="right"/>
    </xf>
    <xf numFmtId="0" fontId="9" fillId="0" borderId="0" xfId="0" applyFont="1" applyAlignment="1">
      <alignment horizontal="left" wrapText="1"/>
    </xf>
    <xf numFmtId="167" fontId="29" fillId="0" borderId="6" xfId="15" applyNumberFormat="1" applyFont="1" applyBorder="1" applyAlignment="1">
      <alignment horizontal="right"/>
    </xf>
    <xf numFmtId="167" fontId="29" fillId="0" borderId="32" xfId="15" applyNumberFormat="1" applyFont="1" applyBorder="1" applyAlignment="1">
      <alignment horizontal="right"/>
    </xf>
    <xf numFmtId="0" fontId="9" fillId="0" borderId="0" xfId="0" applyFont="1" applyAlignment="1">
      <alignment horizontal="left" indent="1"/>
    </xf>
    <xf numFmtId="0" fontId="9" fillId="0" borderId="0" xfId="0" applyFont="1" applyAlignment="1">
      <alignment horizontal="left" wrapText="1" indent="1"/>
    </xf>
    <xf numFmtId="0" fontId="25" fillId="0" borderId="0" xfId="0" applyFont="1" applyAlignment="1">
      <alignment horizontal="left"/>
    </xf>
    <xf numFmtId="0" fontId="30" fillId="0" borderId="0" xfId="0" applyFont="1" applyAlignment="1">
      <alignment horizontal="justify"/>
    </xf>
    <xf numFmtId="0" fontId="9" fillId="0" borderId="0" xfId="0" applyFont="1" applyAlignment="1">
      <alignment horizontal="justify"/>
    </xf>
    <xf numFmtId="0" fontId="8" fillId="0" borderId="0" xfId="0" applyFont="1" applyAlignment="1">
      <alignment horizontal="justify"/>
    </xf>
    <xf numFmtId="167" fontId="18" fillId="0" borderId="6" xfId="15" applyNumberFormat="1" applyFont="1" applyFill="1" applyBorder="1" applyAlignment="1">
      <alignment horizontal="left" wrapText="1" indent="5"/>
    </xf>
    <xf numFmtId="167" fontId="18" fillId="0" borderId="7" xfId="15" applyNumberFormat="1" applyFont="1" applyFill="1" applyBorder="1" applyAlignment="1">
      <alignment horizontal="left" wrapText="1" indent="5"/>
    </xf>
    <xf numFmtId="167" fontId="18" fillId="0" borderId="20" xfId="15" applyNumberFormat="1" applyFont="1" applyFill="1" applyBorder="1" applyAlignment="1">
      <alignment horizontal="center"/>
    </xf>
    <xf numFmtId="167" fontId="18" fillId="0" borderId="50" xfId="15" applyNumberFormat="1" applyFont="1" applyFill="1" applyBorder="1" applyAlignment="1">
      <alignment horizontal="left" wrapText="1" indent="5"/>
    </xf>
    <xf numFmtId="167" fontId="18" fillId="0" borderId="20" xfId="15" applyNumberFormat="1" applyFont="1" applyFill="1" applyBorder="1" applyAlignment="1">
      <alignment horizontal="left" indent="5"/>
    </xf>
    <xf numFmtId="167" fontId="18" fillId="0" borderId="21" xfId="15" applyNumberFormat="1" applyFont="1" applyFill="1" applyBorder="1" applyAlignment="1">
      <alignment horizontal="left" indent="5"/>
    </xf>
    <xf numFmtId="167" fontId="18" fillId="0" borderId="32" xfId="15" applyNumberFormat="1" applyFont="1" applyFill="1" applyBorder="1" applyAlignment="1">
      <alignment horizontal="left" wrapText="1" indent="5"/>
    </xf>
    <xf numFmtId="0" fontId="18" fillId="0" borderId="0" xfId="0" applyFont="1" applyAlignment="1">
      <alignment horizontal="center"/>
    </xf>
    <xf numFmtId="0" fontId="19" fillId="0" borderId="0" xfId="0" applyFont="1" applyAlignment="1">
      <alignment/>
    </xf>
    <xf numFmtId="0" fontId="19" fillId="0" borderId="0" xfId="0" applyFont="1" applyFill="1" applyAlignment="1">
      <alignment horizontal="left"/>
    </xf>
    <xf numFmtId="0" fontId="15" fillId="0" borderId="0" xfId="0" applyFont="1" applyAlignment="1">
      <alignment horizontal="left" vertical="center" wrapText="1"/>
    </xf>
    <xf numFmtId="43" fontId="20" fillId="0" borderId="8" xfId="15" applyFont="1" applyBorder="1" applyAlignment="1">
      <alignment horizontal="right"/>
    </xf>
    <xf numFmtId="0" fontId="0" fillId="0" borderId="10" xfId="0" applyBorder="1" applyAlignment="1">
      <alignment/>
    </xf>
    <xf numFmtId="167" fontId="18" fillId="0" borderId="51" xfId="15" applyNumberFormat="1" applyFont="1" applyFill="1" applyBorder="1" applyAlignment="1">
      <alignment horizontal="left" wrapText="1" indent="5"/>
    </xf>
    <xf numFmtId="167" fontId="18" fillId="0" borderId="52" xfId="15" applyNumberFormat="1" applyFont="1" applyFill="1" applyBorder="1" applyAlignment="1">
      <alignment horizontal="left" wrapText="1" indent="5"/>
    </xf>
    <xf numFmtId="167" fontId="18" fillId="0" borderId="21" xfId="15" applyNumberFormat="1" applyFont="1" applyFill="1" applyBorder="1" applyAlignment="1">
      <alignment horizontal="center"/>
    </xf>
    <xf numFmtId="0" fontId="20" fillId="0" borderId="0" xfId="0" applyFont="1" applyAlignment="1">
      <alignment horizontal="center"/>
    </xf>
    <xf numFmtId="0" fontId="18" fillId="0" borderId="3" xfId="0" applyFont="1" applyBorder="1" applyAlignment="1">
      <alignment horizontal="center"/>
    </xf>
    <xf numFmtId="0" fontId="18" fillId="0" borderId="6" xfId="0" applyFont="1" applyBorder="1" applyAlignment="1">
      <alignment horizontal="center"/>
    </xf>
    <xf numFmtId="0" fontId="18" fillId="0" borderId="8" xfId="0" applyFont="1" applyBorder="1" applyAlignment="1">
      <alignment horizontal="center"/>
    </xf>
    <xf numFmtId="43" fontId="20" fillId="0" borderId="6" xfId="15" applyFont="1" applyFill="1" applyBorder="1" applyAlignment="1">
      <alignment horizontal="right"/>
    </xf>
    <xf numFmtId="0" fontId="0" fillId="0" borderId="7" xfId="0" applyBorder="1" applyAlignment="1">
      <alignment/>
    </xf>
    <xf numFmtId="167" fontId="18" fillId="0" borderId="53" xfId="15" applyNumberFormat="1" applyFont="1" applyFill="1" applyBorder="1" applyAlignment="1">
      <alignment horizontal="left" wrapText="1" indent="5"/>
    </xf>
    <xf numFmtId="167" fontId="18" fillId="0" borderId="54" xfId="15" applyNumberFormat="1" applyFont="1" applyFill="1" applyBorder="1" applyAlignment="1">
      <alignment horizontal="left" wrapText="1" indent="5"/>
    </xf>
    <xf numFmtId="167" fontId="18" fillId="0" borderId="23" xfId="15" applyNumberFormat="1" applyFont="1" applyFill="1" applyBorder="1" applyAlignment="1">
      <alignment horizontal="left" indent="5"/>
    </xf>
    <xf numFmtId="167" fontId="18" fillId="0" borderId="24" xfId="15" applyNumberFormat="1" applyFont="1" applyFill="1" applyBorder="1" applyAlignment="1">
      <alignment horizontal="left" indent="5"/>
    </xf>
    <xf numFmtId="43" fontId="18" fillId="0" borderId="8" xfId="15" applyFont="1" applyFill="1" applyBorder="1" applyAlignment="1">
      <alignment horizontal="left" indent="5"/>
    </xf>
    <xf numFmtId="43" fontId="18" fillId="0" borderId="10" xfId="15" applyFont="1" applyFill="1" applyBorder="1" applyAlignment="1">
      <alignment horizontal="left" indent="5"/>
    </xf>
    <xf numFmtId="43" fontId="20" fillId="0" borderId="3" xfId="15" applyFont="1" applyFill="1" applyBorder="1" applyAlignment="1">
      <alignment horizontal="right"/>
    </xf>
    <xf numFmtId="0" fontId="0" fillId="0" borderId="5" xfId="0" applyBorder="1" applyAlignment="1">
      <alignment/>
    </xf>
    <xf numFmtId="167" fontId="18" fillId="0" borderId="6" xfId="15" applyNumberFormat="1" applyFont="1" applyFill="1" applyBorder="1" applyAlignment="1">
      <alignment horizontal="left" indent="5"/>
    </xf>
    <xf numFmtId="167" fontId="18" fillId="0" borderId="7" xfId="15" applyNumberFormat="1" applyFont="1" applyFill="1" applyBorder="1" applyAlignment="1">
      <alignment horizontal="left" indent="5"/>
    </xf>
    <xf numFmtId="167" fontId="18" fillId="0" borderId="51" xfId="15" applyNumberFormat="1" applyFont="1" applyFill="1" applyBorder="1" applyAlignment="1">
      <alignment horizontal="left" indent="5"/>
    </xf>
    <xf numFmtId="167" fontId="18" fillId="0" borderId="52" xfId="15" applyNumberFormat="1" applyFont="1" applyFill="1" applyBorder="1" applyAlignment="1">
      <alignment horizontal="left" indent="5"/>
    </xf>
    <xf numFmtId="43" fontId="20" fillId="0" borderId="3" xfId="15" applyFont="1" applyFill="1" applyBorder="1" applyAlignment="1">
      <alignment horizontal="right" wrapText="1"/>
    </xf>
    <xf numFmtId="43" fontId="20" fillId="0" borderId="5" xfId="15" applyFont="1" applyFill="1" applyBorder="1" applyAlignment="1">
      <alignment horizontal="right" wrapText="1"/>
    </xf>
    <xf numFmtId="0" fontId="20" fillId="0" borderId="3" xfId="0" applyFont="1" applyBorder="1" applyAlignment="1">
      <alignment horizontal="center"/>
    </xf>
    <xf numFmtId="0" fontId="20" fillId="0" borderId="6" xfId="0" applyFont="1" applyBorder="1" applyAlignment="1">
      <alignment horizontal="center"/>
    </xf>
    <xf numFmtId="0" fontId="20" fillId="0" borderId="8" xfId="0" applyFont="1" applyBorder="1" applyAlignment="1">
      <alignment horizontal="center"/>
    </xf>
    <xf numFmtId="0" fontId="18" fillId="0" borderId="0" xfId="0" applyFont="1" applyAlignment="1" quotePrefix="1">
      <alignment horizontal="center"/>
    </xf>
    <xf numFmtId="167" fontId="20" fillId="0" borderId="3" xfId="15" applyNumberFormat="1" applyFont="1" applyBorder="1" applyAlignment="1">
      <alignment horizontal="center" vertical="top" wrapText="1"/>
    </xf>
    <xf numFmtId="167" fontId="20" fillId="0" borderId="5" xfId="15" applyNumberFormat="1" applyFont="1" applyBorder="1" applyAlignment="1">
      <alignment horizontal="center" vertical="top"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16" fontId="4" fillId="0" borderId="32" xfId="0" applyNumberFormat="1" applyFont="1" applyBorder="1" applyAlignment="1" quotePrefix="1">
      <alignment horizontal="center" vertical="center" wrapText="1"/>
    </xf>
    <xf numFmtId="0" fontId="4" fillId="0" borderId="50" xfId="0" applyFont="1" applyBorder="1" applyAlignment="1">
      <alignment horizontal="center" vertical="center" wrapText="1"/>
    </xf>
    <xf numFmtId="0" fontId="19" fillId="0" borderId="0" xfId="0" applyFont="1" applyAlignment="1">
      <alignment horizontal="left"/>
    </xf>
    <xf numFmtId="0" fontId="4" fillId="0" borderId="0" xfId="0" applyFont="1" applyBorder="1" applyAlignment="1">
      <alignment horizontal="center" vertical="center" wrapText="1"/>
    </xf>
    <xf numFmtId="167" fontId="20" fillId="0" borderId="4" xfId="15" applyNumberFormat="1" applyFont="1" applyBorder="1" applyAlignment="1">
      <alignment horizontal="center" vertical="top" wrapText="1"/>
    </xf>
    <xf numFmtId="0" fontId="20" fillId="0" borderId="6" xfId="0" applyFont="1" applyBorder="1" applyAlignment="1">
      <alignment horizontal="left" wrapText="1"/>
    </xf>
    <xf numFmtId="0" fontId="20" fillId="0" borderId="7" xfId="0" applyFont="1" applyBorder="1" applyAlignment="1">
      <alignment horizontal="left" wrapText="1"/>
    </xf>
    <xf numFmtId="0" fontId="20" fillId="0" borderId="3" xfId="0" applyFont="1" applyBorder="1" applyAlignment="1">
      <alignment horizontal="left" wrapText="1"/>
    </xf>
    <xf numFmtId="0" fontId="20" fillId="0" borderId="5" xfId="0" applyFont="1" applyBorder="1" applyAlignment="1">
      <alignment horizontal="left" wrapText="1"/>
    </xf>
    <xf numFmtId="0" fontId="19" fillId="0" borderId="0" xfId="0" applyFont="1" applyBorder="1" applyAlignment="1">
      <alignment horizontal="left"/>
    </xf>
    <xf numFmtId="0" fontId="20" fillId="0" borderId="5" xfId="0" applyFont="1" applyBorder="1" applyAlignment="1">
      <alignment horizontal="center"/>
    </xf>
    <xf numFmtId="0" fontId="20" fillId="0" borderId="7" xfId="0" applyFont="1" applyBorder="1" applyAlignment="1">
      <alignment horizontal="center"/>
    </xf>
    <xf numFmtId="0" fontId="20" fillId="0" borderId="0" xfId="0" applyFont="1" applyBorder="1" applyAlignment="1">
      <alignment horizontal="center"/>
    </xf>
    <xf numFmtId="0" fontId="20" fillId="0" borderId="9" xfId="0" applyFont="1" applyBorder="1" applyAlignment="1">
      <alignment horizontal="center"/>
    </xf>
    <xf numFmtId="0" fontId="19" fillId="0" borderId="0" xfId="0" applyFont="1" applyFill="1" applyBorder="1" applyAlignment="1">
      <alignment horizontal="left"/>
    </xf>
    <xf numFmtId="167" fontId="20" fillId="0" borderId="26" xfId="15" applyNumberFormat="1" applyFont="1" applyBorder="1" applyAlignment="1">
      <alignment horizontal="center"/>
    </xf>
    <xf numFmtId="167" fontId="20" fillId="0" borderId="27" xfId="15" applyNumberFormat="1" applyFont="1" applyBorder="1" applyAlignment="1">
      <alignment horizontal="center"/>
    </xf>
    <xf numFmtId="167" fontId="20" fillId="0" borderId="28" xfId="15" applyNumberFormat="1" applyFont="1" applyBorder="1" applyAlignment="1">
      <alignment horizontal="center"/>
    </xf>
    <xf numFmtId="167" fontId="20" fillId="0" borderId="26" xfId="15" applyNumberFormat="1" applyFont="1" applyBorder="1" applyAlignment="1">
      <alignment horizontal="center" wrapText="1"/>
    </xf>
    <xf numFmtId="167" fontId="20" fillId="0" borderId="27" xfId="15" applyNumberFormat="1" applyFont="1" applyBorder="1" applyAlignment="1">
      <alignment horizontal="center" wrapText="1"/>
    </xf>
    <xf numFmtId="167" fontId="20" fillId="0" borderId="28" xfId="15" applyNumberFormat="1" applyFont="1" applyBorder="1" applyAlignment="1">
      <alignment horizontal="center" wrapText="1"/>
    </xf>
    <xf numFmtId="0" fontId="20" fillId="0" borderId="26" xfId="15" applyNumberFormat="1" applyFont="1" applyBorder="1" applyAlignment="1">
      <alignment horizontal="center"/>
    </xf>
    <xf numFmtId="0" fontId="20" fillId="0" borderId="27" xfId="15" applyNumberFormat="1" applyFont="1" applyBorder="1" applyAlignment="1">
      <alignment horizontal="center"/>
    </xf>
    <xf numFmtId="167" fontId="20" fillId="0" borderId="3" xfId="15" applyNumberFormat="1" applyFont="1" applyBorder="1" applyAlignment="1">
      <alignment horizontal="center" wrapText="1"/>
    </xf>
    <xf numFmtId="167" fontId="20" fillId="0" borderId="5" xfId="15" applyNumberFormat="1" applyFont="1" applyBorder="1" applyAlignment="1">
      <alignment horizontal="center" wrapText="1"/>
    </xf>
    <xf numFmtId="0" fontId="0" fillId="0" borderId="6" xfId="0" applyFont="1" applyBorder="1" applyAlignment="1">
      <alignment horizontal="center" wrapText="1"/>
    </xf>
    <xf numFmtId="0" fontId="0" fillId="0" borderId="7" xfId="0" applyFont="1" applyBorder="1" applyAlignment="1">
      <alignment horizontal="center" wrapText="1"/>
    </xf>
    <xf numFmtId="0" fontId="0" fillId="0" borderId="8" xfId="0" applyFont="1" applyBorder="1" applyAlignment="1">
      <alignment horizontal="center" wrapText="1"/>
    </xf>
    <xf numFmtId="0" fontId="0" fillId="0" borderId="10" xfId="0" applyFont="1" applyBorder="1" applyAlignment="1">
      <alignment horizontal="center" wrapText="1"/>
    </xf>
    <xf numFmtId="167" fontId="18" fillId="0" borderId="8" xfId="15" applyNumberFormat="1" applyFont="1" applyBorder="1" applyAlignment="1">
      <alignment horizontal="center"/>
    </xf>
    <xf numFmtId="167" fontId="18" fillId="0" borderId="10" xfId="15" applyNumberFormat="1" applyFont="1" applyBorder="1" applyAlignment="1">
      <alignment horizontal="center"/>
    </xf>
    <xf numFmtId="167" fontId="18" fillId="0" borderId="6" xfId="15" applyNumberFormat="1" applyFont="1" applyBorder="1" applyAlignment="1">
      <alignment horizontal="center"/>
    </xf>
    <xf numFmtId="167" fontId="18" fillId="0" borderId="7" xfId="15" applyNumberFormat="1" applyFont="1" applyBorder="1" applyAlignment="1">
      <alignment horizontal="center"/>
    </xf>
    <xf numFmtId="43" fontId="20" fillId="0" borderId="10" xfId="15" applyFont="1" applyBorder="1" applyAlignment="1">
      <alignment horizontal="right"/>
    </xf>
    <xf numFmtId="43" fontId="20" fillId="0" borderId="6" xfId="15" applyFont="1" applyBorder="1" applyAlignment="1" quotePrefix="1">
      <alignment horizontal="right"/>
    </xf>
    <xf numFmtId="43" fontId="20" fillId="0" borderId="7" xfId="15" applyFont="1" applyBorder="1" applyAlignment="1">
      <alignment horizontal="right"/>
    </xf>
    <xf numFmtId="167" fontId="18" fillId="0" borderId="3" xfId="15" applyNumberFormat="1" applyFont="1" applyBorder="1" applyAlignment="1">
      <alignment horizontal="center"/>
    </xf>
    <xf numFmtId="167" fontId="18" fillId="0" borderId="5" xfId="15" applyNumberFormat="1" applyFont="1" applyBorder="1" applyAlignment="1">
      <alignment horizontal="center"/>
    </xf>
    <xf numFmtId="0" fontId="20" fillId="0" borderId="0" xfId="0" applyFont="1" applyFill="1" applyAlignment="1">
      <alignment horizontal="center"/>
    </xf>
    <xf numFmtId="16" fontId="4" fillId="0" borderId="8" xfId="0" applyNumberFormat="1" applyFont="1" applyBorder="1" applyAlignment="1" quotePrefix="1">
      <alignment horizontal="center" vertical="center" wrapText="1"/>
    </xf>
    <xf numFmtId="16" fontId="4" fillId="0" borderId="9" xfId="0" applyNumberFormat="1" applyFont="1" applyBorder="1" applyAlignment="1" quotePrefix="1">
      <alignment horizontal="center" vertical="center" wrapText="1"/>
    </xf>
    <xf numFmtId="16" fontId="4" fillId="0" borderId="10" xfId="0" applyNumberFormat="1" applyFont="1" applyBorder="1" applyAlignment="1" quotePrefix="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167" fontId="18" fillId="0" borderId="23" xfId="15" applyNumberFormat="1" applyFont="1" applyBorder="1" applyAlignment="1">
      <alignment horizontal="center"/>
    </xf>
    <xf numFmtId="167" fontId="18" fillId="0" borderId="24" xfId="15" applyNumberFormat="1" applyFont="1" applyBorder="1" applyAlignment="1">
      <alignment horizontal="center"/>
    </xf>
    <xf numFmtId="0" fontId="18" fillId="0" borderId="7" xfId="0" applyFont="1" applyBorder="1" applyAlignment="1">
      <alignment horizontal="center"/>
    </xf>
    <xf numFmtId="0" fontId="20" fillId="0" borderId="32" xfId="0" applyFont="1" applyBorder="1" applyAlignment="1">
      <alignment horizontal="center"/>
    </xf>
    <xf numFmtId="0" fontId="20" fillId="0" borderId="50" xfId="0" applyFont="1" applyBorder="1" applyAlignment="1">
      <alignment horizontal="center"/>
    </xf>
    <xf numFmtId="0" fontId="18" fillId="0" borderId="26" xfId="0" applyFont="1" applyBorder="1" applyAlignment="1">
      <alignment horizontal="center"/>
    </xf>
    <xf numFmtId="0" fontId="18" fillId="0" borderId="27" xfId="0" applyFont="1" applyBorder="1" applyAlignment="1">
      <alignment horizontal="center"/>
    </xf>
    <xf numFmtId="0" fontId="18" fillId="0" borderId="28" xfId="0" applyFont="1" applyBorder="1" applyAlignment="1">
      <alignment horizontal="center"/>
    </xf>
    <xf numFmtId="0" fontId="9" fillId="0" borderId="0" xfId="0" applyFont="1" applyAlignment="1">
      <alignment wrapText="1"/>
    </xf>
    <xf numFmtId="0" fontId="9" fillId="0" borderId="0" xfId="0" applyFont="1" applyFill="1" applyAlignment="1">
      <alignment wrapText="1"/>
    </xf>
    <xf numFmtId="0" fontId="9" fillId="0" borderId="0" xfId="0" applyFont="1" applyAlignment="1">
      <alignment horizontal="left" vertical="top" wrapText="1"/>
    </xf>
    <xf numFmtId="0" fontId="9" fillId="0" borderId="3" xfId="0" applyFont="1" applyBorder="1" applyAlignment="1">
      <alignment horizontal="center" vertical="top" wrapText="1"/>
    </xf>
    <xf numFmtId="0" fontId="9" fillId="0" borderId="5" xfId="0" applyFont="1" applyBorder="1" applyAlignment="1">
      <alignment horizontal="center" vertical="top" wrapText="1"/>
    </xf>
    <xf numFmtId="0" fontId="9" fillId="0" borderId="8" xfId="0" applyFont="1" applyBorder="1" applyAlignment="1">
      <alignment horizontal="center" vertical="top" wrapText="1"/>
    </xf>
    <xf numFmtId="0" fontId="9" fillId="0" borderId="10" xfId="0" applyFont="1" applyBorder="1" applyAlignment="1">
      <alignment horizontal="center" vertical="top" wrapText="1"/>
    </xf>
    <xf numFmtId="0" fontId="20" fillId="0" borderId="0" xfId="0" applyFont="1" applyAlignment="1">
      <alignment horizontal="left"/>
    </xf>
    <xf numFmtId="0" fontId="9" fillId="0" borderId="3" xfId="0" applyFont="1" applyBorder="1" applyAlignment="1">
      <alignment horizontal="center"/>
    </xf>
    <xf numFmtId="0" fontId="9" fillId="0" borderId="6" xfId="0" applyFont="1" applyBorder="1" applyAlignment="1">
      <alignment horizontal="center"/>
    </xf>
    <xf numFmtId="0" fontId="9" fillId="0" borderId="8" xfId="0" applyFont="1" applyBorder="1" applyAlignment="1">
      <alignment horizontal="center"/>
    </xf>
    <xf numFmtId="0" fontId="9" fillId="0" borderId="11" xfId="0" applyFont="1" applyBorder="1" applyAlignment="1">
      <alignment horizontal="center" vertical="top" wrapText="1"/>
    </xf>
    <xf numFmtId="0" fontId="9" fillId="0" borderId="13" xfId="0" applyFont="1" applyBorder="1" applyAlignment="1">
      <alignment horizontal="center" vertical="top" wrapText="1"/>
    </xf>
    <xf numFmtId="0" fontId="9" fillId="0" borderId="26" xfId="0" applyFont="1" applyBorder="1" applyAlignment="1">
      <alignment horizontal="center"/>
    </xf>
    <xf numFmtId="0" fontId="9" fillId="0" borderId="27" xfId="0" applyFont="1" applyBorder="1" applyAlignment="1">
      <alignment horizontal="center"/>
    </xf>
    <xf numFmtId="0" fontId="9" fillId="0" borderId="28" xfId="0" applyFont="1" applyBorder="1" applyAlignment="1">
      <alignment horizontal="center"/>
    </xf>
    <xf numFmtId="0" fontId="9" fillId="0" borderId="0" xfId="0" applyNumberFormat="1" applyFont="1" applyAlignment="1">
      <alignment horizontal="center"/>
    </xf>
    <xf numFmtId="0" fontId="9" fillId="0" borderId="0" xfId="0" applyFont="1" applyAlignment="1">
      <alignment horizontal="left" wrapText="1"/>
    </xf>
    <xf numFmtId="16" fontId="9" fillId="0" borderId="8" xfId="0" applyNumberFormat="1" applyFont="1" applyBorder="1" applyAlignment="1">
      <alignment horizontal="center" vertical="top" wrapText="1"/>
    </xf>
    <xf numFmtId="16" fontId="9" fillId="0" borderId="10" xfId="0" applyNumberFormat="1" applyFont="1" applyBorder="1" applyAlignment="1">
      <alignment horizontal="center" vertical="top" wrapText="1"/>
    </xf>
    <xf numFmtId="0" fontId="9" fillId="0" borderId="6" xfId="0" applyFont="1" applyBorder="1" applyAlignment="1">
      <alignment horizontal="center" vertical="top" wrapText="1"/>
    </xf>
    <xf numFmtId="0" fontId="9" fillId="0" borderId="7" xfId="0" applyFont="1" applyBorder="1" applyAlignment="1">
      <alignment horizontal="center" vertical="top" wrapText="1"/>
    </xf>
    <xf numFmtId="16" fontId="9" fillId="0" borderId="9" xfId="0" applyNumberFormat="1" applyFont="1" applyBorder="1" applyAlignment="1">
      <alignment horizontal="center" vertical="top" wrapText="1"/>
    </xf>
    <xf numFmtId="0" fontId="9" fillId="0" borderId="0" xfId="0" applyFont="1" applyBorder="1" applyAlignment="1">
      <alignment horizontal="center" vertical="top" wrapText="1"/>
    </xf>
    <xf numFmtId="0" fontId="9" fillId="0" borderId="4" xfId="0" applyFont="1" applyBorder="1" applyAlignment="1">
      <alignment horizontal="center" vertical="top" wrapText="1"/>
    </xf>
    <xf numFmtId="0" fontId="8" fillId="0" borderId="0" xfId="0" applyFont="1" applyAlignment="1">
      <alignment horizontal="left"/>
    </xf>
    <xf numFmtId="0" fontId="8" fillId="0" borderId="0" xfId="0" applyNumberFormat="1" applyFont="1" applyBorder="1" applyAlignment="1">
      <alignment horizontal="center" vertical="top" wrapText="1"/>
    </xf>
    <xf numFmtId="184" fontId="9" fillId="0" borderId="8" xfId="0" applyNumberFormat="1" applyFont="1" applyBorder="1" applyAlignment="1">
      <alignment horizontal="center" vertical="top" wrapText="1"/>
    </xf>
    <xf numFmtId="184" fontId="9" fillId="0" borderId="10" xfId="0" applyNumberFormat="1" applyFont="1" applyBorder="1" applyAlignment="1">
      <alignment horizontal="center" vertical="top" wrapText="1"/>
    </xf>
    <xf numFmtId="0" fontId="1" fillId="0" borderId="0" xfId="0" applyFont="1" applyAlignment="1">
      <alignment horizontal="center"/>
    </xf>
  </cellXfs>
  <cellStyles count="11">
    <cellStyle name="Normal" xfId="0"/>
    <cellStyle name="Comma" xfId="15"/>
    <cellStyle name="Comma [0]" xfId="16"/>
    <cellStyle name="Currency" xfId="17"/>
    <cellStyle name="Currency [0]" xfId="18"/>
    <cellStyle name="Followed Hyperlink" xfId="19"/>
    <cellStyle name="Hyperlink" xfId="20"/>
    <cellStyle name="Percent" xfId="21"/>
    <cellStyle name="一般_MgtReport0106-Draft" xfId="22"/>
    <cellStyle name="貨幣 [0]_RevBudget00-01withSales1.5m" xfId="23"/>
    <cellStyle name="貨幣_RevBudget00-01withSales1.5m"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2190750</xdr:colOff>
      <xdr:row>4</xdr:row>
      <xdr:rowOff>0</xdr:rowOff>
    </xdr:to>
    <xdr:pic>
      <xdr:nvPicPr>
        <xdr:cNvPr id="1" name="Picture 11"/>
        <xdr:cNvPicPr preferRelativeResize="1">
          <a:picLocks noChangeAspect="1"/>
        </xdr:cNvPicPr>
      </xdr:nvPicPr>
      <xdr:blipFill>
        <a:blip r:embed="rId1"/>
        <a:stretch>
          <a:fillRect/>
        </a:stretch>
      </xdr:blipFill>
      <xdr:spPr>
        <a:xfrm>
          <a:off x="9525" y="0"/>
          <a:ext cx="2181225"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714375</xdr:colOff>
      <xdr:row>0</xdr:row>
      <xdr:rowOff>0</xdr:rowOff>
    </xdr:from>
    <xdr:to>
      <xdr:col>6</xdr:col>
      <xdr:colOff>0</xdr:colOff>
      <xdr:row>0</xdr:row>
      <xdr:rowOff>0</xdr:rowOff>
    </xdr:to>
    <xdr:sp>
      <xdr:nvSpPr>
        <xdr:cNvPr id="1" name="TextBox 1"/>
        <xdr:cNvSpPr txBox="1">
          <a:spLocks noChangeArrowheads="1"/>
        </xdr:cNvSpPr>
      </xdr:nvSpPr>
      <xdr:spPr>
        <a:xfrm>
          <a:off x="6353175" y="0"/>
          <a:ext cx="1190625"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latin typeface="Times New Roman"/>
              <a:ea typeface="Times New Roman"/>
              <a:cs typeface="Times New Roman"/>
            </a:rPr>
            <a:t>DRAFT</a:t>
          </a:r>
          <a:r>
            <a:rPr lang="en-US" cap="none" sz="1200" b="0" i="0" u="none" baseline="0">
              <a:latin typeface="Times New Roman"/>
              <a:ea typeface="Times New Roman"/>
              <a:cs typeface="Times New Roman"/>
            </a:rPr>
            <a:t>
</a:t>
          </a:r>
          <a:r>
            <a:rPr lang="en-US" cap="none" sz="1100" b="1" i="0" u="none" baseline="0">
              <a:latin typeface="Times New Roman"/>
              <a:ea typeface="Times New Roman"/>
              <a:cs typeface="Times New Roman"/>
            </a:rPr>
            <a:t>For Discussion Purposes</a:t>
          </a:r>
        </a:p>
      </xdr:txBody>
    </xdr:sp>
    <xdr:clientData/>
  </xdr:twoCellAnchor>
  <xdr:twoCellAnchor editAs="oneCell">
    <xdr:from>
      <xdr:col>0</xdr:col>
      <xdr:colOff>9525</xdr:colOff>
      <xdr:row>0</xdr:row>
      <xdr:rowOff>0</xdr:rowOff>
    </xdr:from>
    <xdr:to>
      <xdr:col>0</xdr:col>
      <xdr:colOff>2190750</xdr:colOff>
      <xdr:row>4</xdr:row>
      <xdr:rowOff>0</xdr:rowOff>
    </xdr:to>
    <xdr:pic>
      <xdr:nvPicPr>
        <xdr:cNvPr id="2" name="Picture 2"/>
        <xdr:cNvPicPr preferRelativeResize="1">
          <a:picLocks noChangeAspect="1"/>
        </xdr:cNvPicPr>
      </xdr:nvPicPr>
      <xdr:blipFill>
        <a:blip r:embed="rId1"/>
        <a:stretch>
          <a:fillRect/>
        </a:stretch>
      </xdr:blipFill>
      <xdr:spPr>
        <a:xfrm>
          <a:off x="9525" y="0"/>
          <a:ext cx="2181225" cy="762000"/>
        </a:xfrm>
        <a:prstGeom prst="rect">
          <a:avLst/>
        </a:prstGeom>
        <a:noFill/>
        <a:ln w="9525" cmpd="sng">
          <a:noFill/>
        </a:ln>
      </xdr:spPr>
    </xdr:pic>
    <xdr:clientData/>
  </xdr:twoCellAnchor>
  <xdr:twoCellAnchor>
    <xdr:from>
      <xdr:col>8</xdr:col>
      <xdr:colOff>0</xdr:colOff>
      <xdr:row>0</xdr:row>
      <xdr:rowOff>0</xdr:rowOff>
    </xdr:from>
    <xdr:to>
      <xdr:col>8</xdr:col>
      <xdr:colOff>0</xdr:colOff>
      <xdr:row>0</xdr:row>
      <xdr:rowOff>0</xdr:rowOff>
    </xdr:to>
    <xdr:sp>
      <xdr:nvSpPr>
        <xdr:cNvPr id="3" name="TextBox 5"/>
        <xdr:cNvSpPr txBox="1">
          <a:spLocks noChangeArrowheads="1"/>
        </xdr:cNvSpPr>
      </xdr:nvSpPr>
      <xdr:spPr>
        <a:xfrm>
          <a:off x="8239125" y="0"/>
          <a:ext cx="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latin typeface="Times New Roman"/>
              <a:ea typeface="Times New Roman"/>
              <a:cs typeface="Times New Roman"/>
            </a:rPr>
            <a:t>DRAFT</a:t>
          </a:r>
          <a:r>
            <a:rPr lang="en-US" cap="none" sz="1200" b="0" i="0" u="none" baseline="0">
              <a:latin typeface="Times New Roman"/>
              <a:ea typeface="Times New Roman"/>
              <a:cs typeface="Times New Roman"/>
            </a:rPr>
            <a:t>
</a:t>
          </a:r>
          <a:r>
            <a:rPr lang="en-US" cap="none" sz="1100" b="1" i="0" u="none" baseline="0">
              <a:latin typeface="Times New Roman"/>
              <a:ea typeface="Times New Roman"/>
              <a:cs typeface="Times New Roman"/>
            </a:rPr>
            <a:t>For Discussion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1</xdr:col>
      <xdr:colOff>2076450</xdr:colOff>
      <xdr:row>4</xdr:row>
      <xdr:rowOff>0</xdr:rowOff>
    </xdr:to>
    <xdr:pic>
      <xdr:nvPicPr>
        <xdr:cNvPr id="1" name="Picture 7"/>
        <xdr:cNvPicPr preferRelativeResize="1">
          <a:picLocks noChangeAspect="1"/>
        </xdr:cNvPicPr>
      </xdr:nvPicPr>
      <xdr:blipFill>
        <a:blip r:embed="rId1"/>
        <a:stretch>
          <a:fillRect/>
        </a:stretch>
      </xdr:blipFill>
      <xdr:spPr>
        <a:xfrm>
          <a:off x="9525" y="0"/>
          <a:ext cx="2181225" cy="762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2190750</xdr:colOff>
      <xdr:row>4</xdr:row>
      <xdr:rowOff>0</xdr:rowOff>
    </xdr:to>
    <xdr:pic>
      <xdr:nvPicPr>
        <xdr:cNvPr id="1" name="Picture 1"/>
        <xdr:cNvPicPr preferRelativeResize="1">
          <a:picLocks noChangeAspect="1"/>
        </xdr:cNvPicPr>
      </xdr:nvPicPr>
      <xdr:blipFill>
        <a:blip r:embed="rId1"/>
        <a:stretch>
          <a:fillRect/>
        </a:stretch>
      </xdr:blipFill>
      <xdr:spPr>
        <a:xfrm>
          <a:off x="9525" y="0"/>
          <a:ext cx="2181225" cy="762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1</xdr:col>
      <xdr:colOff>1943100</xdr:colOff>
      <xdr:row>4</xdr:row>
      <xdr:rowOff>19050</xdr:rowOff>
    </xdr:to>
    <xdr:pic>
      <xdr:nvPicPr>
        <xdr:cNvPr id="1" name="Picture 1"/>
        <xdr:cNvPicPr preferRelativeResize="1">
          <a:picLocks noChangeAspect="1"/>
        </xdr:cNvPicPr>
      </xdr:nvPicPr>
      <xdr:blipFill>
        <a:blip r:embed="rId1"/>
        <a:stretch>
          <a:fillRect/>
        </a:stretch>
      </xdr:blipFill>
      <xdr:spPr>
        <a:xfrm>
          <a:off x="9525" y="0"/>
          <a:ext cx="2181225" cy="762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arotech%20Q2_2005%20Summary%20informat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Documents%20and%20Settings\Owner\My%20Documents\Lhc\Accounts\FYE%202005\Budget-Caro5YearProjection(04091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Documents%20and%20Settings\Owner\My%20Documents\My%20C-D\AP%2006%2000-02\Stat.Reports\SOInvRepor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Documents%20and%20Settings\Owner\Local%20Settings\Temporary%20Internet%20Files\OLK60\Management%20Account-0404%20analysis%20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owner\Local%20Settings\Temporary%20Internet%20Files\OLKB\Hvd%20Group%2031.12.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F 2004-2006"/>
      <sheetName val="Lead 2005 to 2006"/>
      <sheetName val="Sensitivity analysis"/>
      <sheetName val="Sheet2"/>
      <sheetName val="IPOScheme"/>
      <sheetName val="Assumptns-2005"/>
      <sheetName val="Changes made"/>
      <sheetName val="BS (G)"/>
      <sheetName val="PL (G)"/>
      <sheetName val="CF (G)"/>
      <sheetName val="Sales summ"/>
      <sheetName val="T"/>
      <sheetName val="RM$"/>
      <sheetName val="RMQ"/>
      <sheetName val="Stock-RMat"/>
      <sheetName val="StockMovement"/>
      <sheetName val="StockVal-WIP n FG"/>
      <sheetName val="DL"/>
      <sheetName val="DL-Aug04"/>
      <sheetName val="VOH"/>
      <sheetName val="FOH (S)"/>
      <sheetName val="FOH"/>
      <sheetName val="QC (S)"/>
      <sheetName val="QC"/>
      <sheetName val="A (S)"/>
      <sheetName val="A"/>
      <sheetName val="S (2)"/>
      <sheetName val="Assumptions"/>
      <sheetName val="F"/>
      <sheetName val="TB"/>
      <sheetName val="TC"/>
      <sheetName val="BB"/>
      <sheetName val="HP"/>
      <sheetName val="HP details 30.6.04"/>
      <sheetName val="TL"/>
      <sheetName val="TL#2 30.6.04"/>
      <sheetName val="TAX04"/>
      <sheetName val="CA"/>
      <sheetName val="DTax04"/>
      <sheetName val="PJT (FA)"/>
      <sheetName val="Addn. FA"/>
      <sheetName val="ST-CAPEX"/>
      <sheetName val="CaroIncP&amp;L"/>
      <sheetName val="CaroIncB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de"/>
      <sheetName val="Customer"/>
      <sheetName val="SO"/>
      <sheetName val="PF-USD"/>
      <sheetName val="PF-RM"/>
      <sheetName val="Inv-U"/>
      <sheetName val="DO-U"/>
      <sheetName val="PL-U"/>
      <sheetName val="Inv-M"/>
      <sheetName val="DO-M"/>
      <sheetName val="PL-M"/>
      <sheetName val="Ship"/>
      <sheetName val="Age"/>
      <sheetName val="R1"/>
      <sheetName val="R2"/>
      <sheetName val="R3"/>
      <sheetName val="R4-8"/>
      <sheetName val="Pyt"/>
      <sheetName val="SA"/>
      <sheetName val="Sales"/>
      <sheetName val="Qty"/>
      <sheetName val="CAV"/>
    </sheetNames>
    <sheetDataSet>
      <sheetData sheetId="0">
        <row r="1">
          <cell r="A1" t="str">
            <v>CODE</v>
          </cell>
          <cell r="B1" t="str">
            <v>DESCRIPTION</v>
          </cell>
        </row>
        <row r="2">
          <cell r="A2" t="str">
            <v>CAROMIN</v>
          </cell>
          <cell r="B2" t="str">
            <v>Natural Mixed Phyto-Carotenoid Complex</v>
          </cell>
          <cell r="C2" t="str">
            <v>Concentrate</v>
          </cell>
          <cell r="D2" t="str">
            <v>(PALM CAROTENE)</v>
          </cell>
        </row>
        <row r="3">
          <cell r="A3" t="str">
            <v>CAROSOL</v>
          </cell>
          <cell r="B3" t="str">
            <v>Natural Mixed Carotenoid Powder</v>
          </cell>
          <cell r="C3" t="str">
            <v>Cold Water Soluble</v>
          </cell>
          <cell r="D3" t="str">
            <v>(PALM CAROTENE WATER SOLUBLE POWDER)</v>
          </cell>
        </row>
        <row r="4">
          <cell r="A4" t="str">
            <v>GLY</v>
          </cell>
          <cell r="B4" t="str">
            <v>Crude Glycerine</v>
          </cell>
        </row>
        <row r="5">
          <cell r="A5" t="str">
            <v>LYCOMAX</v>
          </cell>
          <cell r="B5" t="str">
            <v>Natural Lycopene Oleoresin</v>
          </cell>
          <cell r="C5" t="str">
            <v>Oil Suspension</v>
          </cell>
          <cell r="D5" t="str">
            <v>(TOMATO LYCOPENE)</v>
          </cell>
        </row>
        <row r="6">
          <cell r="A6" t="str">
            <v>PFAME</v>
          </cell>
          <cell r="B6" t="str">
            <v>Palm Fatty Acid Methyl Ester</v>
          </cell>
        </row>
        <row r="7">
          <cell r="A7" t="str">
            <v>PSOIL</v>
          </cell>
          <cell r="B7" t="str">
            <v>Palm Sludge Oil</v>
          </cell>
        </row>
        <row r="8">
          <cell r="A8" t="str">
            <v>STEROMAX</v>
          </cell>
          <cell r="B8" t="str">
            <v>Natural Phyto-Sterol Complex</v>
          </cell>
          <cell r="C8" t="str">
            <v>Powder</v>
          </cell>
          <cell r="D8" t="str">
            <v>(PALM STEROL)</v>
          </cell>
        </row>
        <row r="9">
          <cell r="A9" t="str">
            <v>TOCOMAX</v>
          </cell>
          <cell r="B9" t="str">
            <v>Natural Phyto-Tocotrienol/Tocopherol Complex</v>
          </cell>
          <cell r="C9" t="str">
            <v>Powder</v>
          </cell>
          <cell r="D9" t="str">
            <v>(PALM VITAMIN E)</v>
          </cell>
        </row>
        <row r="10">
          <cell r="A10" t="str">
            <v>TOCOMIN</v>
          </cell>
          <cell r="B10" t="str">
            <v>Natural Phyto-Tocotrienol/Tocopherol Complex</v>
          </cell>
          <cell r="C10" t="str">
            <v>Oil Suspension</v>
          </cell>
          <cell r="D10" t="str">
            <v>(PALM VITAMIN E)</v>
          </cell>
        </row>
        <row r="11">
          <cell r="A11" t="str">
            <v>TOCOVID</v>
          </cell>
          <cell r="B11" t="str">
            <v>Natural Phyto-Tocotrienol/Tocopherol Soft Gelatine Capsules</v>
          </cell>
          <cell r="D11" t="str">
            <v>(PALM VITAMIN E SOFT GELETINE CAPSULES)</v>
          </cell>
        </row>
        <row r="12">
          <cell r="A12" t="str">
            <v>SPECTRA</v>
          </cell>
          <cell r="B12" t="str">
            <v>Natural Phyto-Tocotrienol &amp; Phyto-Carotenoid Oil Complex</v>
          </cell>
        </row>
        <row r="13">
          <cell r="A13" t="str">
            <v>CAROLEIN</v>
          </cell>
        </row>
        <row r="14">
          <cell r="A14" t="str">
            <v>FREIGHT</v>
          </cell>
          <cell r="B14" t="str">
            <v>&amp; INSURANCE</v>
          </cell>
        </row>
      </sheetData>
      <sheetData sheetId="1">
        <row r="1">
          <cell r="A1" t="str">
            <v>NAME</v>
          </cell>
          <cell r="B1" t="str">
            <v>CORRESPONDANCES ADDRESS</v>
          </cell>
          <cell r="F1" t="str">
            <v>CONTACT PERSON - SHIPMENT</v>
          </cell>
          <cell r="G1" t="str">
            <v>TELEPHONE</v>
          </cell>
          <cell r="H1" t="str">
            <v>FAX</v>
          </cell>
          <cell r="I1" t="str">
            <v>TERM</v>
          </cell>
          <cell r="J1" t="str">
            <v>SHORT NAME</v>
          </cell>
          <cell r="K1" t="str">
            <v>TERM</v>
          </cell>
        </row>
        <row r="2">
          <cell r="A2" t="str">
            <v>Actives International</v>
          </cell>
          <cell r="B2" t="str">
            <v>81, Orchard Street,</v>
          </cell>
          <cell r="C2" t="str">
            <v>Ramsey,</v>
          </cell>
          <cell r="D2" t="str">
            <v>NJ 07446,</v>
          </cell>
          <cell r="E2" t="str">
            <v>USA</v>
          </cell>
          <cell r="F2" t="str">
            <v>Mr. Tom Reitz</v>
          </cell>
          <cell r="G2" t="str">
            <v>+ 1 201 236 2828</v>
          </cell>
          <cell r="H2" t="str">
            <v>+ 1 201 236 9055</v>
          </cell>
          <cell r="I2" t="str">
            <v>30 Days</v>
          </cell>
          <cell r="J2" t="str">
            <v>Actives International</v>
          </cell>
          <cell r="K2" t="str">
            <v>30</v>
          </cell>
        </row>
        <row r="3">
          <cell r="A3" t="str">
            <v>Ajanta Pharma Ltd</v>
          </cell>
          <cell r="B3" t="str">
            <v>98, Charkop Industrial Estate,</v>
          </cell>
          <cell r="C3" t="str">
            <v>Hindustan Naka, Link Road, Kandivali (W),</v>
          </cell>
          <cell r="D3" t="str">
            <v>Mumbai - 400 067,</v>
          </cell>
          <cell r="E3" t="str">
            <v>India</v>
          </cell>
          <cell r="F3" t="str">
            <v>Dr. M.K. Biyani / Ajay S Doshi</v>
          </cell>
          <cell r="G3" t="str">
            <v>+ 91 2 2868 3210</v>
          </cell>
          <cell r="H3" t="str">
            <v>+ 91 2 2868 2845</v>
          </cell>
          <cell r="I3" t="str">
            <v>Cash In Advance</v>
          </cell>
          <cell r="J3" t="str">
            <v>Ajanta Pharma</v>
          </cell>
          <cell r="K3" t="str">
            <v>Advance</v>
          </cell>
        </row>
        <row r="4">
          <cell r="A4" t="str">
            <v>American River Nutrition, Inc</v>
          </cell>
          <cell r="B4" t="str">
            <v>31, Campus Plaza,</v>
          </cell>
          <cell r="C4" t="str">
            <v>Hadley,</v>
          </cell>
          <cell r="D4" t="str">
            <v>MA 01035,</v>
          </cell>
          <cell r="E4" t="str">
            <v>USA</v>
          </cell>
          <cell r="F4" t="str">
            <v>Mr. Michael Mazumdar</v>
          </cell>
          <cell r="G4" t="str">
            <v>+ 1 413 253 3449</v>
          </cell>
          <cell r="H4" t="str">
            <v>+ 1 413 256 8665</v>
          </cell>
          <cell r="I4" t="str">
            <v>30 Days</v>
          </cell>
          <cell r="J4" t="str">
            <v>American River</v>
          </cell>
          <cell r="K4" t="str">
            <v>30</v>
          </cell>
        </row>
        <row r="5">
          <cell r="A5" t="str">
            <v>B&amp;D Nutritional Ingredients, Inc</v>
          </cell>
          <cell r="B5" t="str">
            <v>2794, Loker Ave,</v>
          </cell>
          <cell r="C5" t="str">
            <v>West Suite 103, Carsbad,</v>
          </cell>
          <cell r="D5" t="str">
            <v>CA 92008</v>
          </cell>
          <cell r="E5" t="str">
            <v>USA</v>
          </cell>
          <cell r="F5" t="str">
            <v>Mr. Bill Van Dyke</v>
          </cell>
          <cell r="G5" t="str">
            <v>+ 1 760 931 0900</v>
          </cell>
          <cell r="H5" t="str">
            <v>+ 1 760 931 9670</v>
          </cell>
          <cell r="I5" t="str">
            <v>Cash (COD)</v>
          </cell>
          <cell r="J5" t="str">
            <v>B&amp;D Nutritional</v>
          </cell>
          <cell r="K5" t="str">
            <v>COD</v>
          </cell>
        </row>
        <row r="6">
          <cell r="A6" t="str">
            <v>Bronson &amp; Jacobs Pty Limited</v>
          </cell>
          <cell r="B6" t="str">
            <v>5, Parkview Drive,</v>
          </cell>
          <cell r="C6" t="str">
            <v>Australia Centre,</v>
          </cell>
          <cell r="D6" t="str">
            <v>Homebush, NSW 2140,</v>
          </cell>
          <cell r="E6" t="str">
            <v>Australia</v>
          </cell>
          <cell r="F6" t="str">
            <v>Ms. Katrina Suttle</v>
          </cell>
          <cell r="G6" t="str">
            <v>+ 61 02 9394 3288</v>
          </cell>
          <cell r="H6" t="str">
            <v>+ 61 02 9394 3222</v>
          </cell>
          <cell r="I6" t="str">
            <v>Cash (COD)</v>
          </cell>
          <cell r="J6" t="str">
            <v>B&amp;J, Australia</v>
          </cell>
          <cell r="K6" t="str">
            <v>COD</v>
          </cell>
        </row>
        <row r="7">
          <cell r="A7" t="str">
            <v>Bronson &amp; Jacobs Pty Ltd</v>
          </cell>
          <cell r="B7" t="str">
            <v>10, Flower Street,</v>
          </cell>
          <cell r="C7" t="str">
            <v>Eden Terrace,</v>
          </cell>
          <cell r="D7" t="str">
            <v>Auckland 1035,</v>
          </cell>
          <cell r="E7" t="str">
            <v>New Zealand</v>
          </cell>
          <cell r="F7" t="str">
            <v>Ms. Andrea McDonald</v>
          </cell>
          <cell r="G7" t="str">
            <v>+ 64 9309 2528</v>
          </cell>
          <cell r="H7" t="str">
            <v>+ 64 9307 5809</v>
          </cell>
          <cell r="I7" t="str">
            <v>Cash (COD)</v>
          </cell>
          <cell r="J7" t="str">
            <v>B&amp;J, New Zealand</v>
          </cell>
          <cell r="K7" t="str">
            <v>COD</v>
          </cell>
        </row>
        <row r="8">
          <cell r="A8" t="str">
            <v>Bush Boake Allen Ltd</v>
          </cell>
          <cell r="B8" t="str">
            <v>Blackhorse Lane,</v>
          </cell>
          <cell r="C8" t="str">
            <v>Walthamstow,</v>
          </cell>
          <cell r="D8" t="str">
            <v>London E17 5QP,</v>
          </cell>
          <cell r="E8" t="str">
            <v>England</v>
          </cell>
          <cell r="F8" t="str">
            <v>Mr. Andrew Plumb</v>
          </cell>
          <cell r="G8" t="str">
            <v>+ 44 181 523 6000</v>
          </cell>
          <cell r="H8" t="str">
            <v>+ 44 181 523 6017</v>
          </cell>
          <cell r="I8" t="str">
            <v>30 Days</v>
          </cell>
          <cell r="J8" t="str">
            <v>Bush Boake Allen</v>
          </cell>
          <cell r="K8" t="str">
            <v>30</v>
          </cell>
        </row>
        <row r="9">
          <cell r="A9" t="str">
            <v>C.C. Palm Trading Sdn Bhd</v>
          </cell>
          <cell r="B9" t="str">
            <v>62B, 2nd Floor, Jalan Batu Unjur 1,</v>
          </cell>
          <cell r="C9" t="str">
            <v>Taman Bayu Perdana, Off Jalan Kim Chuan,</v>
          </cell>
          <cell r="D9" t="str">
            <v>41200 Klang, Selangor,</v>
          </cell>
          <cell r="E9" t="str">
            <v>Malaysia</v>
          </cell>
          <cell r="F9" t="str">
            <v>Mr. Goh Ching Chian</v>
          </cell>
          <cell r="G9" t="str">
            <v>+ 60 3 323 1655</v>
          </cell>
          <cell r="H9" t="str">
            <v>+ 60 3 323 0655</v>
          </cell>
          <cell r="I9" t="str">
            <v>Cash In Advance</v>
          </cell>
          <cell r="J9" t="str">
            <v>C.C. Palm</v>
          </cell>
          <cell r="K9" t="str">
            <v>Advance</v>
          </cell>
        </row>
        <row r="10">
          <cell r="A10" t="str">
            <v>Carotec Inc</v>
          </cell>
          <cell r="B10" t="str">
            <v>P.O. Box 9919,</v>
          </cell>
          <cell r="C10" t="str">
            <v>Naples,</v>
          </cell>
          <cell r="D10" t="str">
            <v>Florida 34101,</v>
          </cell>
          <cell r="E10" t="str">
            <v>USA</v>
          </cell>
          <cell r="F10" t="str">
            <v>Mr. James Spounias</v>
          </cell>
          <cell r="G10" t="str">
            <v>+ 1 941 353 2348</v>
          </cell>
          <cell r="H10" t="str">
            <v>+ 1 941 353 2365</v>
          </cell>
          <cell r="I10" t="str">
            <v>Cash (COD)</v>
          </cell>
          <cell r="J10" t="str">
            <v>Carotec Inc</v>
          </cell>
          <cell r="K10" t="str">
            <v>COD</v>
          </cell>
        </row>
        <row r="11">
          <cell r="A11" t="str">
            <v>Carotech Inc</v>
          </cell>
          <cell r="B11" t="str">
            <v>20, Orchid Court,</v>
          </cell>
          <cell r="C11" t="str">
            <v>Edicon,</v>
          </cell>
          <cell r="D11" t="str">
            <v>NJ 08820,</v>
          </cell>
          <cell r="E11" t="str">
            <v>USA</v>
          </cell>
          <cell r="F11" t="str">
            <v>Mr. WH Leong / Ms. WY Chow</v>
          </cell>
          <cell r="G11" t="str">
            <v>+ 1 908 822 9298</v>
          </cell>
          <cell r="H11" t="str">
            <v>+ 1 908 822 8290</v>
          </cell>
          <cell r="J11" t="str">
            <v>Carotech Inc</v>
          </cell>
        </row>
        <row r="12">
          <cell r="A12" t="str">
            <v>Chemische Fabrik Schweizerhall</v>
          </cell>
          <cell r="B12" t="str">
            <v>Elsasserstrsse 231,</v>
          </cell>
          <cell r="C12" t="str">
            <v>CH-4013 Basel,</v>
          </cell>
          <cell r="D12" t="str">
            <v>Switzerland</v>
          </cell>
          <cell r="F12" t="str">
            <v>Mrs. Marianne Spane-Hohler</v>
          </cell>
          <cell r="G12" t="str">
            <v>+ 41 6 1326 8308</v>
          </cell>
          <cell r="H12" t="str">
            <v>+ 41 6 1326 8383</v>
          </cell>
          <cell r="I12" t="str">
            <v>Cash (COD)</v>
          </cell>
          <cell r="J12" t="str">
            <v>Chemische Fabrik</v>
          </cell>
          <cell r="K12" t="str">
            <v>COD</v>
          </cell>
        </row>
        <row r="13">
          <cell r="A13" t="str">
            <v>Cognis Oleochemicals (M) Sdn Bhd</v>
          </cell>
          <cell r="B13" t="str">
            <v>Lot 4, Jalan Perak, Batu 9,</v>
          </cell>
          <cell r="C13" t="str">
            <v>Jalan Klang-Banting,</v>
          </cell>
          <cell r="D13" t="str">
            <v>42507 Telok Panglima Garang, Selangor,</v>
          </cell>
          <cell r="E13" t="str">
            <v>Malaysia</v>
          </cell>
          <cell r="F13" t="str">
            <v>Mr. Chen Teck Long</v>
          </cell>
          <cell r="G13" t="str">
            <v>+ 60 3 352 6015</v>
          </cell>
          <cell r="H13" t="str">
            <v>+ 60 3 352 7712</v>
          </cell>
          <cell r="I13" t="str">
            <v>Cash (COD)</v>
          </cell>
          <cell r="J13" t="str">
            <v>Cognis</v>
          </cell>
          <cell r="K13" t="str">
            <v>COD</v>
          </cell>
        </row>
        <row r="14">
          <cell r="A14" t="str">
            <v>Creatives Foods</v>
          </cell>
          <cell r="B14" t="str">
            <v>710, North Pearl Street,</v>
          </cell>
          <cell r="C14" t="str">
            <v>Osceola,</v>
          </cell>
          <cell r="D14" t="str">
            <v>Arkansas 72370,</v>
          </cell>
          <cell r="E14" t="str">
            <v>USA</v>
          </cell>
          <cell r="F14" t="str">
            <v>Ms. Mitchell</v>
          </cell>
          <cell r="G14" t="str">
            <v>+ 1 870 563 2601</v>
          </cell>
          <cell r="H14" t="str">
            <v>+ 1 870 563 3824</v>
          </cell>
          <cell r="I14" t="str">
            <v>Cash (COD)</v>
          </cell>
          <cell r="J14" t="str">
            <v>Creatives Foods</v>
          </cell>
          <cell r="K14" t="str">
            <v>COD</v>
          </cell>
        </row>
        <row r="15">
          <cell r="A15" t="str">
            <v>Dr. George Drezser</v>
          </cell>
          <cell r="B15" t="str">
            <v>Warren State Hospital</v>
          </cell>
          <cell r="C15" t="str">
            <v>33, Main Drive, Northern Warren,</v>
          </cell>
          <cell r="D15" t="str">
            <v>Pennsylvania 16365-5099,</v>
          </cell>
          <cell r="E15" t="str">
            <v>USA</v>
          </cell>
          <cell r="F15" t="str">
            <v>Dr. George Drezser</v>
          </cell>
          <cell r="I15" t="str">
            <v>Dr. George Drezser</v>
          </cell>
          <cell r="J15" t="str">
            <v>Dr. George Drezser</v>
          </cell>
          <cell r="K15" t="str">
            <v>Advance</v>
          </cell>
        </row>
        <row r="16">
          <cell r="A16" t="str">
            <v>Dr. George Webb</v>
          </cell>
          <cell r="B16" t="str">
            <v>28, Sunset Cliff Rd,</v>
          </cell>
          <cell r="C16" t="str">
            <v>Burlington,</v>
          </cell>
          <cell r="D16" t="str">
            <v>VT 05401,</v>
          </cell>
          <cell r="E16" t="str">
            <v>USA</v>
          </cell>
          <cell r="F16" t="str">
            <v>Dr. George Webb</v>
          </cell>
          <cell r="G16" t="str">
            <v>+ 1 802 862 3249</v>
          </cell>
          <cell r="I16" t="str">
            <v>Cash (COD)</v>
          </cell>
          <cell r="J16" t="str">
            <v>Dr. George Webb</v>
          </cell>
          <cell r="K16" t="str">
            <v>COD</v>
          </cell>
        </row>
        <row r="17">
          <cell r="A17" t="str">
            <v>Dr. Marcus GmbH</v>
          </cell>
          <cell r="B17" t="str">
            <v>Postfach 11 40,</v>
          </cell>
          <cell r="C17" t="str">
            <v>21494 Geesthacht,</v>
          </cell>
          <cell r="D17" t="str">
            <v>Germany</v>
          </cell>
          <cell r="F17" t="str">
            <v>Mrs. Romy Vehrs</v>
          </cell>
          <cell r="G17" t="str">
            <v>+ 49 4152 8000</v>
          </cell>
          <cell r="H17" t="str">
            <v>+ 49 4152 5479</v>
          </cell>
          <cell r="I17" t="str">
            <v>L/C At Sight</v>
          </cell>
          <cell r="J17" t="str">
            <v>Dr. Marcus</v>
          </cell>
          <cell r="K17" t="str">
            <v>L/C Sight</v>
          </cell>
        </row>
        <row r="18">
          <cell r="A18" t="str">
            <v>Eurochem Feinchemie GmbH</v>
          </cell>
          <cell r="B18" t="str">
            <v>IndustriestraBe 35a,</v>
          </cell>
          <cell r="C18" t="str">
            <v>D-82194 Grobenzell,</v>
          </cell>
          <cell r="D18" t="str">
            <v>Germany</v>
          </cell>
          <cell r="F18" t="str">
            <v>Ms. Anja Schalin</v>
          </cell>
          <cell r="G18" t="str">
            <v>+ 49 8142 650 053</v>
          </cell>
          <cell r="H18" t="str">
            <v>+ 49 8142 650 5329</v>
          </cell>
          <cell r="I18" t="str">
            <v>30 Days</v>
          </cell>
          <cell r="J18" t="str">
            <v>Eurochem</v>
          </cell>
          <cell r="K18" t="str">
            <v>30</v>
          </cell>
        </row>
        <row r="19">
          <cell r="A19" t="str">
            <v>Fuji Chemical Industry Co. Ltd</v>
          </cell>
          <cell r="B19" t="str">
            <v>55, Yoko-Hoonji, Kamlichi-Machi,</v>
          </cell>
          <cell r="C19" t="str">
            <v>Nakanlikawa-Gun,</v>
          </cell>
          <cell r="D19" t="str">
            <v>Toyama 930-0397,</v>
          </cell>
          <cell r="E19" t="str">
            <v>Japan</v>
          </cell>
          <cell r="F19" t="str">
            <v>Mr. Kim Geurra</v>
          </cell>
          <cell r="G19" t="str">
            <v>+ 81 7 6472 2323</v>
          </cell>
          <cell r="H19" t="str">
            <v>+ 81 7 6472 2330</v>
          </cell>
          <cell r="I19" t="str">
            <v>Cash (COD)</v>
          </cell>
          <cell r="J19" t="str">
            <v>Fuji Chemical</v>
          </cell>
          <cell r="K19" t="str">
            <v>COD</v>
          </cell>
        </row>
        <row r="20">
          <cell r="A20" t="str">
            <v>FullyPop Pte Ltd</v>
          </cell>
          <cell r="B20" t="str">
            <v>62C, Jalan Dermawan,</v>
          </cell>
          <cell r="C20" t="str">
            <v>Singapore 669010</v>
          </cell>
          <cell r="F20" t="str">
            <v>Ms. Christina Ho</v>
          </cell>
          <cell r="G20" t="str">
            <v>+ 65 765 6583</v>
          </cell>
          <cell r="H20" t="str">
            <v>+ 65 765 1108</v>
          </cell>
          <cell r="I20" t="str">
            <v>Cash In Advance</v>
          </cell>
          <cell r="J20" t="str">
            <v>FullyPop</v>
          </cell>
          <cell r="K20" t="str">
            <v>Advance</v>
          </cell>
        </row>
        <row r="21">
          <cell r="A21" t="str">
            <v>Green &amp; Natural Sdn Bhd</v>
          </cell>
          <cell r="B21" t="str">
            <v>23A, Jalan SS18/6,</v>
          </cell>
          <cell r="C21" t="str">
            <v>47500 Subang Jaya,</v>
          </cell>
          <cell r="D21" t="str">
            <v>Selangor,</v>
          </cell>
          <cell r="E21" t="str">
            <v>Malaysia</v>
          </cell>
          <cell r="F21" t="str">
            <v>Mr. Adrian Ding</v>
          </cell>
          <cell r="G21" t="str">
            <v>+ 60 3 735 1633</v>
          </cell>
          <cell r="H21" t="str">
            <v>+ 60 3 732 4758</v>
          </cell>
          <cell r="I21" t="str">
            <v>L/C At Sight</v>
          </cell>
          <cell r="J21" t="str">
            <v>Green &amp; Natural</v>
          </cell>
          <cell r="K21" t="str">
            <v>L/C Sight</v>
          </cell>
        </row>
        <row r="22">
          <cell r="A22" t="str">
            <v>H. Reisman Corporation</v>
          </cell>
          <cell r="B22" t="str">
            <v>P.O. Box 759,</v>
          </cell>
          <cell r="C22" t="str">
            <v>377, Crane Street, Orange,</v>
          </cell>
          <cell r="D22" t="str">
            <v>NJ 07051,</v>
          </cell>
          <cell r="E22" t="str">
            <v>USA</v>
          </cell>
          <cell r="F22" t="str">
            <v>Mr. Charles Baccaro</v>
          </cell>
          <cell r="G22" t="str">
            <v>+ 1 973 677 9200</v>
          </cell>
          <cell r="H22" t="str">
            <v>+ 1 973 675 2766</v>
          </cell>
          <cell r="I22" t="str">
            <v>L/C 30 Days After AWB Date</v>
          </cell>
          <cell r="J22" t="str">
            <v>H. Reisman</v>
          </cell>
          <cell r="K22" t="str">
            <v>L/C 30</v>
          </cell>
        </row>
        <row r="23">
          <cell r="A23" t="str">
            <v>Helmut Kiesow-Chemikalien und Rohstoffe</v>
          </cell>
          <cell r="B23" t="str">
            <v>Bellersheimer StraBe 28,</v>
          </cell>
          <cell r="C23" t="str">
            <v>D-35410 Hungen,</v>
          </cell>
          <cell r="D23" t="str">
            <v>Germany</v>
          </cell>
          <cell r="F23" t="str">
            <v>Mr. Helmut Kiesow</v>
          </cell>
          <cell r="G23" t="str">
            <v>+ 49 06 4025 0363</v>
          </cell>
          <cell r="H23" t="str">
            <v>+ 49 06 4025 0364</v>
          </cell>
          <cell r="I23" t="str">
            <v>Cash In Advance</v>
          </cell>
          <cell r="J23" t="str">
            <v>Helmut Kiesow</v>
          </cell>
          <cell r="K23" t="str">
            <v>Advance</v>
          </cell>
        </row>
        <row r="24">
          <cell r="A24" t="str">
            <v>Hoe Pharmaceuticals Sdn Bhd</v>
          </cell>
          <cell r="B24" t="str">
            <v>Lot 10, Jalan Sultan Mohd 6,</v>
          </cell>
          <cell r="C24" t="str">
            <v>Bandar Sultan Suleiman,</v>
          </cell>
          <cell r="D24" t="str">
            <v>42000 Port Klang, Selangor,</v>
          </cell>
          <cell r="E24" t="str">
            <v>Malaysia</v>
          </cell>
          <cell r="F24" t="str">
            <v>Ms. Lim Siow Chen</v>
          </cell>
          <cell r="G24" t="str">
            <v>+ 60 3 3176 4810</v>
          </cell>
          <cell r="H24" t="str">
            <v>+ 60 3 3176 4717</v>
          </cell>
          <cell r="I24" t="str">
            <v>30 Days</v>
          </cell>
          <cell r="J24" t="str">
            <v>Hoe Pharmaceuticals</v>
          </cell>
          <cell r="K24" t="str">
            <v>30</v>
          </cell>
        </row>
        <row r="25">
          <cell r="A25" t="str">
            <v>Holistic International</v>
          </cell>
          <cell r="B25" t="str">
            <v>P.O. Box 92,</v>
          </cell>
          <cell r="C25" t="str">
            <v>4404-12 Street Ne Calgary,</v>
          </cell>
          <cell r="D25" t="str">
            <v>Alerta, T2E 6K9,</v>
          </cell>
          <cell r="E25" t="str">
            <v>Canada</v>
          </cell>
          <cell r="F25" t="str">
            <v>DR. T. Nibber</v>
          </cell>
          <cell r="G25" t="str">
            <v>+ 40 3250 9997</v>
          </cell>
          <cell r="H25" t="str">
            <v>+ 40 3250 9974</v>
          </cell>
          <cell r="I25" t="str">
            <v>Cash (COD)</v>
          </cell>
          <cell r="J25" t="str">
            <v>Holistic</v>
          </cell>
          <cell r="K25" t="str">
            <v>COD</v>
          </cell>
        </row>
        <row r="26">
          <cell r="A26" t="str">
            <v>Hovid Sdn Bhd</v>
          </cell>
          <cell r="B26" t="str">
            <v>121, Jalan Kuala Kangsar,</v>
          </cell>
          <cell r="C26" t="str">
            <v>30010 Ipoh,</v>
          </cell>
          <cell r="D26" t="str">
            <v>Perak,</v>
          </cell>
          <cell r="E26" t="str">
            <v>Malaysia</v>
          </cell>
          <cell r="G26" t="str">
            <v>+ 60 5 506 0690</v>
          </cell>
          <cell r="H26" t="str">
            <v>+ 60 5 506 1215</v>
          </cell>
          <cell r="I26" t="str">
            <v>Cash (COD)</v>
          </cell>
          <cell r="J26" t="str">
            <v>Hovid</v>
          </cell>
          <cell r="K26" t="str">
            <v>COD</v>
          </cell>
        </row>
        <row r="27">
          <cell r="A27" t="str">
            <v>Itochu Corporation</v>
          </cell>
          <cell r="B27" t="str">
            <v>5-1, Kita-Aoyama 2-Chome,</v>
          </cell>
          <cell r="C27" t="str">
            <v>Minato-ku,</v>
          </cell>
          <cell r="D27" t="str">
            <v>Tokyo,</v>
          </cell>
          <cell r="E27" t="str">
            <v>Japan</v>
          </cell>
          <cell r="F27" t="str">
            <v>Mr. Akihira Aritome</v>
          </cell>
          <cell r="I27" t="str">
            <v>Cash (COD)</v>
          </cell>
          <cell r="J27" t="str">
            <v>Itochu</v>
          </cell>
          <cell r="K27" t="str">
            <v>COD</v>
          </cell>
        </row>
        <row r="28">
          <cell r="A28" t="str">
            <v>JB Corporation</v>
          </cell>
          <cell r="B28" t="str">
            <v>Wonbang Bldg.,</v>
          </cell>
          <cell r="C28" t="str">
            <v>584-3, Sinsa-Dong, Kangnam-Ku,</v>
          </cell>
          <cell r="D28" t="str">
            <v>Seoul 135-120,</v>
          </cell>
          <cell r="E28" t="str">
            <v>Korea</v>
          </cell>
          <cell r="F28" t="str">
            <v>Mr. K.S. Park</v>
          </cell>
          <cell r="G28" t="str">
            <v>+ 82 2 3445 8660</v>
          </cell>
          <cell r="H28" t="str">
            <v>+ 82 2 3445 8661</v>
          </cell>
          <cell r="I28" t="str">
            <v>Cash In Advance</v>
          </cell>
          <cell r="J28" t="str">
            <v>JB Corporation</v>
          </cell>
          <cell r="K28" t="str">
            <v>Advance</v>
          </cell>
        </row>
        <row r="29">
          <cell r="A29" t="str">
            <v>Keck Seng (M) Berhad</v>
          </cell>
          <cell r="B29" t="str">
            <v>Masai Palm Oil Refinary,</v>
          </cell>
          <cell r="C29" t="str">
            <v>9 Miles Off Jalan Kong Kong,</v>
          </cell>
          <cell r="D29" t="str">
            <v>Masai 81757, Johor</v>
          </cell>
          <cell r="E29" t="str">
            <v>Malaysia</v>
          </cell>
          <cell r="F29" t="str">
            <v>Mr. Gian Heng Fatt</v>
          </cell>
          <cell r="G29" t="str">
            <v>+ 60 10 716 6991</v>
          </cell>
          <cell r="H29" t="str">
            <v>+ 60 7 261 1985</v>
          </cell>
          <cell r="I29" t="str">
            <v>Cash In Advance</v>
          </cell>
          <cell r="J29" t="str">
            <v>Keck Seng</v>
          </cell>
          <cell r="K29" t="str">
            <v>Advance</v>
          </cell>
        </row>
        <row r="30">
          <cell r="A30" t="str">
            <v>Kemin Industries (Asia) Pte Ltd</v>
          </cell>
          <cell r="B30" t="str">
            <v>12, Senoko Drive,</v>
          </cell>
          <cell r="C30" t="str">
            <v>Singapore 758200</v>
          </cell>
          <cell r="F30" t="str">
            <v>Ms. Yeo Siew Cheng</v>
          </cell>
          <cell r="G30" t="str">
            <v>+ 65 755 1633</v>
          </cell>
          <cell r="H30" t="str">
            <v>+ 65 754 1266</v>
          </cell>
          <cell r="I30" t="str">
            <v>30 Days</v>
          </cell>
          <cell r="J30" t="str">
            <v>Kemin</v>
          </cell>
          <cell r="K30" t="str">
            <v>30</v>
          </cell>
        </row>
        <row r="31">
          <cell r="A31" t="str">
            <v>Kingsway</v>
          </cell>
          <cell r="B31" t="str">
            <v>3406, Tarlton LA,</v>
          </cell>
          <cell r="C31" t="str">
            <v>Suite 130, Austin,</v>
          </cell>
          <cell r="D31" t="str">
            <v>TX 78746,</v>
          </cell>
          <cell r="E31" t="str">
            <v>USA</v>
          </cell>
          <cell r="F31" t="str">
            <v>Mr. Bill Hart</v>
          </cell>
          <cell r="G31" t="str">
            <v>+ 1 512 327 5260</v>
          </cell>
          <cell r="H31" t="str">
            <v>+ 1 512 306 9922</v>
          </cell>
          <cell r="I31" t="str">
            <v>Cash In Advance</v>
          </cell>
          <cell r="J31" t="str">
            <v>Kingsway</v>
          </cell>
          <cell r="K31" t="str">
            <v>Advance</v>
          </cell>
        </row>
        <row r="32">
          <cell r="A32" t="str">
            <v>Lucille Farm Products</v>
          </cell>
          <cell r="B32" t="str">
            <v>Jonergin Drive,</v>
          </cell>
          <cell r="C32" t="str">
            <v>Swanton,</v>
          </cell>
          <cell r="D32" t="str">
            <v>VT 05488,</v>
          </cell>
          <cell r="E32" t="str">
            <v>USA</v>
          </cell>
          <cell r="F32" t="str">
            <v>Mr. Jerry Falavene</v>
          </cell>
          <cell r="G32" t="str">
            <v>+ 1 802 868 7301</v>
          </cell>
          <cell r="I32" t="str">
            <v>Cash (COD)</v>
          </cell>
          <cell r="J32" t="str">
            <v>Lucille Farm</v>
          </cell>
          <cell r="K32" t="str">
            <v>COD</v>
          </cell>
        </row>
        <row r="33">
          <cell r="A33" t="str">
            <v>Marvel Zone Sdn Bhd</v>
          </cell>
          <cell r="B33" t="str">
            <v>32, Medan Lapangan 2,</v>
          </cell>
          <cell r="C33" t="str">
            <v>Medan Lapangan Legenda,</v>
          </cell>
          <cell r="D33" t="str">
            <v>31350 Ipoh, Perak,</v>
          </cell>
          <cell r="E33" t="str">
            <v>Malaysia</v>
          </cell>
          <cell r="F33" t="str">
            <v>Ms. Agnes / Ms. Aivon</v>
          </cell>
          <cell r="I33" t="str">
            <v>Cash (COD)</v>
          </cell>
          <cell r="J33" t="str">
            <v>Marvel Zone</v>
          </cell>
          <cell r="K33" t="str">
            <v>COD</v>
          </cell>
        </row>
        <row r="34">
          <cell r="A34" t="str">
            <v>Meat And Fat Research Institute</v>
          </cell>
          <cell r="B34" t="str">
            <v>04-190 Warszawa,</v>
          </cell>
          <cell r="C34" t="str">
            <v>Jubilerska 4,</v>
          </cell>
          <cell r="D34" t="str">
            <v>Poland</v>
          </cell>
          <cell r="F34" t="str">
            <v>Prof. Hab. A. Jakubowski</v>
          </cell>
          <cell r="H34" t="str">
            <v>+ 48 2 2610 2366</v>
          </cell>
          <cell r="I34" t="str">
            <v>Cash In Advance</v>
          </cell>
          <cell r="J34" t="str">
            <v>Meat &amp; Fat Research</v>
          </cell>
          <cell r="K34" t="str">
            <v>Advance</v>
          </cell>
        </row>
        <row r="35">
          <cell r="A35" t="str">
            <v>Medilux Oils &amp; Fats Trading</v>
          </cell>
          <cell r="B35" t="str">
            <v>No. 1, Jalan Melor 5,</v>
          </cell>
          <cell r="C35" t="str">
            <v>Taman Sri Ramai,</v>
          </cell>
          <cell r="D35" t="str">
            <v>43000 Kajang, Selangor,</v>
          </cell>
          <cell r="E35" t="str">
            <v>Malaysia</v>
          </cell>
          <cell r="F35" t="str">
            <v>Mr. M. Avadai Raj</v>
          </cell>
          <cell r="G35" t="str">
            <v>+ 60 3 8934 6354</v>
          </cell>
          <cell r="H35" t="str">
            <v>+ 60 3 8937 2584</v>
          </cell>
          <cell r="I35" t="str">
            <v>Cash In Advance</v>
          </cell>
          <cell r="J35" t="str">
            <v>Medilux</v>
          </cell>
          <cell r="K35" t="str">
            <v>Advance</v>
          </cell>
        </row>
        <row r="36">
          <cell r="A36" t="str">
            <v>Mewah Coat Sdn Bhd</v>
          </cell>
          <cell r="B36" t="str">
            <v>22, Jalan TSB 22,</v>
          </cell>
          <cell r="C36" t="str">
            <v>Taman Industri Sg. Buluh,</v>
          </cell>
          <cell r="D36" t="str">
            <v>47000 Sg. Buluh, Selangor,</v>
          </cell>
          <cell r="E36" t="str">
            <v>Malaysia</v>
          </cell>
          <cell r="F36" t="str">
            <v>Mr. Kriz Ng</v>
          </cell>
          <cell r="G36" t="str">
            <v>+ 60 3 657 1505</v>
          </cell>
          <cell r="H36" t="str">
            <v>+ 60 3 657 550 7</v>
          </cell>
          <cell r="I36" t="str">
            <v>Cash (COD)</v>
          </cell>
          <cell r="J36" t="str">
            <v>Mewah Coat</v>
          </cell>
          <cell r="K36" t="str">
            <v>COD</v>
          </cell>
        </row>
        <row r="37">
          <cell r="A37" t="str">
            <v>Mitsubishi Corporation</v>
          </cell>
          <cell r="B37" t="str">
            <v>New Business Development Team, Oil &amp; Fats Dept. (LY-L)</v>
          </cell>
          <cell r="C37" t="str">
            <v>3-1, Marunouchi 2-Chome,</v>
          </cell>
          <cell r="D37" t="str">
            <v>Chiyoda-Ku, Tokyo 100-8086,</v>
          </cell>
          <cell r="E37" t="str">
            <v>Japan</v>
          </cell>
          <cell r="F37" t="str">
            <v>Mr. Masaaki Miyano</v>
          </cell>
          <cell r="G37" t="str">
            <v>+ 81 3 3210 6499</v>
          </cell>
          <cell r="H37" t="str">
            <v>+ 81 3 3210 6546</v>
          </cell>
          <cell r="I37" t="str">
            <v>Cash In Advance</v>
          </cell>
          <cell r="J37" t="str">
            <v>Mitsubishi Corporation</v>
          </cell>
          <cell r="K37" t="str">
            <v>Advance</v>
          </cell>
        </row>
        <row r="38">
          <cell r="A38" t="str">
            <v>Naturex S.A.</v>
          </cell>
          <cell r="B38" t="str">
            <v>BP1218 - 84911,</v>
          </cell>
          <cell r="C38" t="str">
            <v>Avignon,</v>
          </cell>
          <cell r="D38" t="str">
            <v>Cedex 9,</v>
          </cell>
          <cell r="E38" t="str">
            <v>France</v>
          </cell>
          <cell r="F38" t="str">
            <v>Mr. Philippe Lartigue</v>
          </cell>
          <cell r="G38" t="str">
            <v>+ 33 4 9023 9689</v>
          </cell>
          <cell r="H38" t="str">
            <v>+ 33 4 9023 7340</v>
          </cell>
          <cell r="I38" t="str">
            <v>Cash (COD)</v>
          </cell>
          <cell r="J38" t="str">
            <v>Naturex S.A.</v>
          </cell>
          <cell r="K38" t="str">
            <v>COD</v>
          </cell>
        </row>
        <row r="39">
          <cell r="A39" t="str">
            <v>Nutrition Encounter</v>
          </cell>
          <cell r="B39" t="str">
            <v>61, Bahama Reef,</v>
          </cell>
          <cell r="C39" t="str">
            <v>Novato,</v>
          </cell>
          <cell r="D39" t="str">
            <v>CA 94948,</v>
          </cell>
          <cell r="E39" t="str">
            <v>USA</v>
          </cell>
          <cell r="F39" t="str">
            <v>Mr. Si Kamen</v>
          </cell>
          <cell r="G39" t="str">
            <v>+ 1 415 883 5154</v>
          </cell>
          <cell r="H39" t="str">
            <v>+ 1 415 883 9051</v>
          </cell>
          <cell r="I39" t="str">
            <v>Cash (COD)</v>
          </cell>
          <cell r="J39" t="str">
            <v>Nutrition Encounter</v>
          </cell>
          <cell r="K39" t="str">
            <v>COD</v>
          </cell>
        </row>
        <row r="40">
          <cell r="A40" t="str">
            <v>Nutrition Supplies &amp; Services (IRL) Ltd</v>
          </cell>
          <cell r="B40" t="str">
            <v>Innishannon Co.,</v>
          </cell>
          <cell r="C40" t="str">
            <v>Cork,</v>
          </cell>
          <cell r="D40" t="str">
            <v>Ireland</v>
          </cell>
          <cell r="F40" t="str">
            <v>Mr. Mark Shanahan</v>
          </cell>
          <cell r="G40" t="str">
            <v>+ 35 3 2177 5522</v>
          </cell>
          <cell r="H40" t="str">
            <v>+ 35 3 2177 5449</v>
          </cell>
          <cell r="I40" t="str">
            <v>Cash In Advance</v>
          </cell>
          <cell r="J40" t="str">
            <v>Nutrition Supplies</v>
          </cell>
          <cell r="K40" t="str">
            <v>Advance</v>
          </cell>
        </row>
        <row r="41">
          <cell r="A41" t="str">
            <v>Overseal Foods Limited</v>
          </cell>
          <cell r="B41" t="str">
            <v>Park Road, Overseal,</v>
          </cell>
          <cell r="C41" t="str">
            <v>Swadlincote,</v>
          </cell>
          <cell r="D41" t="str">
            <v>Derbyshire DE12 6JX,</v>
          </cell>
          <cell r="E41" t="str">
            <v>England</v>
          </cell>
          <cell r="F41" t="str">
            <v>Ms. Karen Murray</v>
          </cell>
          <cell r="G41" t="str">
            <v>+ 44 1 283 224 221</v>
          </cell>
          <cell r="H41" t="str">
            <v>+ 44 1 283 222 006</v>
          </cell>
          <cell r="I41" t="str">
            <v>Cash (COD)</v>
          </cell>
          <cell r="J41" t="str">
            <v>Overseal</v>
          </cell>
          <cell r="K41" t="str">
            <v>COD</v>
          </cell>
        </row>
        <row r="42">
          <cell r="A42" t="str">
            <v>Palm Oil Research Institute Of Malaysia</v>
          </cell>
          <cell r="B42" t="str">
            <v>6, Persiaran Institusi,</v>
          </cell>
          <cell r="C42" t="str">
            <v>Bandar Bari Bangi, 43000 Kajang,</v>
          </cell>
          <cell r="D42" t="str">
            <v>Selangor,</v>
          </cell>
          <cell r="E42" t="str">
            <v>Malaysia</v>
          </cell>
          <cell r="G42" t="str">
            <v>+ 60 3 8925 9155</v>
          </cell>
          <cell r="H42" t="str">
            <v>+ 60 3 8925 9446</v>
          </cell>
          <cell r="I42" t="str">
            <v>Cash (COD)</v>
          </cell>
          <cell r="J42" t="str">
            <v>PORIM</v>
          </cell>
          <cell r="K42" t="str">
            <v>COD</v>
          </cell>
        </row>
        <row r="43">
          <cell r="A43" t="str">
            <v>Performance Additives</v>
          </cell>
          <cell r="B43" t="str">
            <v>5, Jalan IP2,</v>
          </cell>
          <cell r="C43" t="str">
            <v>Taman Perindustrian SIME UEP,</v>
          </cell>
          <cell r="D43" t="str">
            <v>47600 Subang Jaya, Selangor,</v>
          </cell>
          <cell r="E43" t="str">
            <v>Malaysia</v>
          </cell>
          <cell r="G43" t="str">
            <v>+ 60 3 724 4976</v>
          </cell>
          <cell r="H43" t="str">
            <v>+ 60 3 724 5377</v>
          </cell>
          <cell r="I43" t="str">
            <v>30 Days</v>
          </cell>
          <cell r="J43" t="str">
            <v>Performance</v>
          </cell>
          <cell r="K43" t="str">
            <v>30</v>
          </cell>
        </row>
        <row r="44">
          <cell r="A44" t="str">
            <v>Pharmachief International Corp.</v>
          </cell>
          <cell r="B44" t="str">
            <v>8F-3, No. 200, Section 4,</v>
          </cell>
          <cell r="C44" t="str">
            <v>Wen Hsien Road, North District,</v>
          </cell>
          <cell r="D44" t="str">
            <v>Taichung,</v>
          </cell>
          <cell r="E44" t="str">
            <v>Taiwan R.O.C.</v>
          </cell>
          <cell r="F44" t="str">
            <v>Ms. Fay Hsu</v>
          </cell>
          <cell r="G44" t="str">
            <v>+ 86 6 4296 7157</v>
          </cell>
          <cell r="H44" t="str">
            <v>+ 86 6 4291 5957</v>
          </cell>
          <cell r="I44" t="str">
            <v>L/C At Sight</v>
          </cell>
          <cell r="J44" t="str">
            <v>Pharmachief</v>
          </cell>
          <cell r="K44" t="str">
            <v>L/C Sight</v>
          </cell>
        </row>
        <row r="45">
          <cell r="A45" t="str">
            <v>Pharmacia &amp; Upjohn</v>
          </cell>
          <cell r="B45" t="str">
            <v>7171, Portage Road,</v>
          </cell>
          <cell r="C45" t="str">
            <v>Kalamazoo,</v>
          </cell>
          <cell r="D45" t="str">
            <v>MI 49001,</v>
          </cell>
          <cell r="E45" t="str">
            <v>USA</v>
          </cell>
          <cell r="F45" t="str">
            <v>Mr. Kelvin Short</v>
          </cell>
          <cell r="I45" t="str">
            <v>Cash (COD)</v>
          </cell>
          <cell r="J45" t="str">
            <v>Pharmacia &amp; Upjohn</v>
          </cell>
          <cell r="K45" t="str">
            <v>COD</v>
          </cell>
        </row>
        <row r="46">
          <cell r="A46" t="str">
            <v>Phytone Limited</v>
          </cell>
          <cell r="B46" t="str">
            <v>Third Avenue Centrum 100,</v>
          </cell>
          <cell r="C46" t="str">
            <v>Burton On Treut,</v>
          </cell>
          <cell r="D46" t="str">
            <v>Staffordshire DE14 2WD,</v>
          </cell>
          <cell r="E46" t="str">
            <v>England</v>
          </cell>
          <cell r="F46" t="str">
            <v>Mr. Bruce Henry</v>
          </cell>
          <cell r="G46" t="str">
            <v>+ 44 1 283 543 300</v>
          </cell>
          <cell r="H46" t="str">
            <v>+ 44 1 283 543 322</v>
          </cell>
          <cell r="I46" t="str">
            <v>Cash (COD)</v>
          </cell>
          <cell r="J46" t="str">
            <v>Phytone</v>
          </cell>
          <cell r="K46" t="str">
            <v>COD</v>
          </cell>
        </row>
        <row r="47">
          <cell r="A47" t="str">
            <v>Progress Laboratories, Inc</v>
          </cell>
          <cell r="B47" t="str">
            <v>1701 W. Walnut Hill Ln.,</v>
          </cell>
          <cell r="C47" t="str">
            <v>Irving,</v>
          </cell>
          <cell r="D47" t="str">
            <v>TX 75038,</v>
          </cell>
          <cell r="E47" t="str">
            <v>USA</v>
          </cell>
          <cell r="F47" t="str">
            <v>Mr. Rick Carter</v>
          </cell>
          <cell r="G47" t="str">
            <v>+ 1 972 518 9660</v>
          </cell>
          <cell r="H47" t="str">
            <v>+ 1 972 518 9665</v>
          </cell>
          <cell r="I47" t="str">
            <v>30 Days</v>
          </cell>
          <cell r="J47" t="str">
            <v>Progressive</v>
          </cell>
          <cell r="K47" t="str">
            <v>30</v>
          </cell>
        </row>
        <row r="48">
          <cell r="A48" t="str">
            <v>Resource Materials LLC</v>
          </cell>
          <cell r="B48" t="str">
            <v>314A, Front Street,</v>
          </cell>
          <cell r="C48" t="str">
            <v>New Richmond,</v>
          </cell>
          <cell r="D48" t="str">
            <v>OH 45157,</v>
          </cell>
          <cell r="E48" t="str">
            <v>USA</v>
          </cell>
          <cell r="F48" t="str">
            <v>Mr. John Marsden</v>
          </cell>
          <cell r="G48" t="str">
            <v>+ 1 513 553 2130</v>
          </cell>
          <cell r="H48" t="str">
            <v>+ 1 513 553 1082</v>
          </cell>
          <cell r="I48" t="str">
            <v>Cash (COD)</v>
          </cell>
          <cell r="J48" t="str">
            <v>Resource Materials</v>
          </cell>
          <cell r="K48" t="str">
            <v>COD</v>
          </cell>
        </row>
        <row r="49">
          <cell r="A49" t="str">
            <v>Sancolor S.A.</v>
          </cell>
          <cell r="B49" t="str">
            <v>Juan de La Cierva 16,</v>
          </cell>
          <cell r="C49" t="str">
            <v>08960 Sant Just Desvern,</v>
          </cell>
          <cell r="D49" t="str">
            <v>Barcelona,</v>
          </cell>
          <cell r="E49" t="str">
            <v>Spain</v>
          </cell>
          <cell r="F49" t="str">
            <v>Mr. Juan Santacana</v>
          </cell>
          <cell r="G49" t="str">
            <v>+ 34 9 3372 8354</v>
          </cell>
          <cell r="H49" t="str">
            <v>+ 34 9 3372 4701</v>
          </cell>
          <cell r="I49" t="str">
            <v>Cash (COD)</v>
          </cell>
          <cell r="J49" t="str">
            <v>Sancolor S.A.</v>
          </cell>
          <cell r="K49" t="str">
            <v>COD</v>
          </cell>
        </row>
        <row r="50">
          <cell r="A50" t="str">
            <v>Schweizerhall Pharma International GmbH</v>
          </cell>
          <cell r="B50" t="str">
            <v>Winterhuder Weg 27,</v>
          </cell>
          <cell r="C50" t="str">
            <v>22085 Hamburg,</v>
          </cell>
          <cell r="D50" t="str">
            <v>Germany</v>
          </cell>
          <cell r="F50" t="str">
            <v>Mrs. Helga Wahlers</v>
          </cell>
          <cell r="G50" t="str">
            <v>+ 49 4022 7026</v>
          </cell>
          <cell r="H50" t="str">
            <v>+ 49 40 2270 2626</v>
          </cell>
          <cell r="I50" t="str">
            <v>Cash (COD)</v>
          </cell>
          <cell r="J50" t="str">
            <v>Schweizerhall Pharma</v>
          </cell>
          <cell r="K50" t="str">
            <v>COD</v>
          </cell>
        </row>
        <row r="51">
          <cell r="A51" t="str">
            <v>Schweizerhall-France Chimie Fine</v>
          </cell>
          <cell r="B51" t="str">
            <v>57, Boulevard de Montmorency,</v>
          </cell>
          <cell r="C51" t="str">
            <v>75016 Paris,</v>
          </cell>
          <cell r="D51" t="str">
            <v>France</v>
          </cell>
          <cell r="F51" t="str">
            <v>Mrs. N. Jacquemier</v>
          </cell>
          <cell r="G51" t="str">
            <v>+ 33 1 4414 6940</v>
          </cell>
          <cell r="H51" t="str">
            <v>+ 33 1 4414 6950</v>
          </cell>
          <cell r="I51" t="str">
            <v>Cash (COD)</v>
          </cell>
          <cell r="J51" t="str">
            <v>Schweizerhall France</v>
          </cell>
          <cell r="K51" t="str">
            <v>COD</v>
          </cell>
        </row>
        <row r="52">
          <cell r="A52" t="str">
            <v>Simply Healing</v>
          </cell>
          <cell r="B52" t="str">
            <v>Greylyn Business Park,</v>
          </cell>
          <cell r="C52" t="str">
            <v>Suite E, 9303 Monroe Rd. Charlotte,</v>
          </cell>
          <cell r="D52" t="str">
            <v>NC 28270,</v>
          </cell>
          <cell r="E52" t="str">
            <v>USA</v>
          </cell>
          <cell r="F52" t="str">
            <v>Dr. Aleksander Strande, ND., PhD.</v>
          </cell>
          <cell r="G52" t="str">
            <v>+ 1 704 333 3530</v>
          </cell>
          <cell r="H52" t="str">
            <v>+ 1 704 542 3697</v>
          </cell>
          <cell r="I52" t="str">
            <v>Cash In Advance</v>
          </cell>
          <cell r="J52" t="str">
            <v>Simply Healing</v>
          </cell>
          <cell r="K52" t="str">
            <v>Advance</v>
          </cell>
        </row>
        <row r="53">
          <cell r="A53" t="str">
            <v>Soft Gel Technologies, Inc</v>
          </cell>
          <cell r="B53" t="str">
            <v>6982, Bandini Boulevard,</v>
          </cell>
          <cell r="C53" t="str">
            <v>Los Angeles,</v>
          </cell>
          <cell r="D53" t="str">
            <v>CA 90040</v>
          </cell>
          <cell r="E53" t="str">
            <v>USA</v>
          </cell>
          <cell r="F53" t="str">
            <v>Ms. Evelyn Muniz</v>
          </cell>
          <cell r="G53" t="str">
            <v>+ 1 323 726 0700</v>
          </cell>
          <cell r="H53" t="str">
            <v>+ 1 323 726 7065</v>
          </cell>
          <cell r="I53" t="str">
            <v>30 Days</v>
          </cell>
          <cell r="J53" t="str">
            <v>Soft Gel</v>
          </cell>
          <cell r="K53" t="str">
            <v>30</v>
          </cell>
        </row>
        <row r="54">
          <cell r="A54" t="str">
            <v>Song Eun Commercial Co. Ltd</v>
          </cell>
          <cell r="B54" t="str">
            <v>Dong Bang B/D 2F,</v>
          </cell>
          <cell r="C54" t="str">
            <v>124-24 Bangi-Dong,</v>
          </cell>
          <cell r="D54" t="str">
            <v>Songpa-Ku, Seoul,</v>
          </cell>
          <cell r="E54" t="str">
            <v>Korea</v>
          </cell>
          <cell r="F54" t="str">
            <v>Mr. Bill Lee</v>
          </cell>
          <cell r="G54" t="str">
            <v>+ 82 2 2203 1071</v>
          </cell>
          <cell r="H54" t="str">
            <v>+ 82 2 2203 1074</v>
          </cell>
          <cell r="I54" t="str">
            <v>Cash (COD)</v>
          </cell>
          <cell r="J54" t="str">
            <v>Song Eun</v>
          </cell>
          <cell r="K54" t="str">
            <v>COD</v>
          </cell>
        </row>
        <row r="55">
          <cell r="A55" t="str">
            <v>Symex Holdings Limited</v>
          </cell>
          <cell r="B55" t="str">
            <v>14, Woodruff Street,</v>
          </cell>
          <cell r="C55" t="str">
            <v>Port Melbourne,</v>
          </cell>
          <cell r="D55" t="str">
            <v>Victoria 3207,</v>
          </cell>
          <cell r="E55" t="str">
            <v>Australia</v>
          </cell>
          <cell r="F55" t="str">
            <v>Mr. A. Murison</v>
          </cell>
          <cell r="G55" t="str">
            <v>+ 61 03 9251 2311</v>
          </cell>
          <cell r="H55" t="str">
            <v>+ 61 03 9645 3001</v>
          </cell>
          <cell r="I55" t="str">
            <v>L/C At Sight</v>
          </cell>
          <cell r="J55" t="str">
            <v>Symex Holdings</v>
          </cell>
          <cell r="K55" t="str">
            <v>L/C Sight</v>
          </cell>
        </row>
        <row r="56">
          <cell r="A56" t="str">
            <v>T.B.M. Sdn Bhd</v>
          </cell>
          <cell r="B56" t="str">
            <v>10H-1, Jalan Tun Abdul Razak,</v>
          </cell>
          <cell r="C56" t="str">
            <v>30100 Ipoh,</v>
          </cell>
          <cell r="D56" t="str">
            <v>Perak,</v>
          </cell>
          <cell r="E56" t="str">
            <v>Malaysia</v>
          </cell>
          <cell r="F56" t="str">
            <v>Mr. Frank Teng</v>
          </cell>
          <cell r="I56" t="str">
            <v>Cash (COD)</v>
          </cell>
          <cell r="J56" t="str">
            <v>T.B.M.</v>
          </cell>
          <cell r="K56" t="str">
            <v>COD</v>
          </cell>
        </row>
        <row r="57">
          <cell r="A57" t="str">
            <v>The Bountiful Tree</v>
          </cell>
          <cell r="B57" t="str">
            <v>180, Church Street,</v>
          </cell>
          <cell r="C57" t="str">
            <v>Naugatuck,</v>
          </cell>
          <cell r="D57" t="str">
            <v>CT 06670,</v>
          </cell>
          <cell r="E57" t="str">
            <v>USA</v>
          </cell>
          <cell r="F57" t="str">
            <v>Mr. Thomas H. Fitzgerald, FR.</v>
          </cell>
          <cell r="G57" t="str">
            <v>+ 1 203 729 3100</v>
          </cell>
          <cell r="H57" t="str">
            <v>+ 1 203 729 2989</v>
          </cell>
          <cell r="I57" t="str">
            <v>Cash In Advance</v>
          </cell>
          <cell r="J57" t="str">
            <v>Bountiful Tree</v>
          </cell>
          <cell r="K57" t="str">
            <v>Advance</v>
          </cell>
        </row>
        <row r="58">
          <cell r="A58" t="str">
            <v>The Life Extension Fundation</v>
          </cell>
          <cell r="B58" t="str">
            <v>995, S.W. 24 Street,</v>
          </cell>
          <cell r="C58" t="str">
            <v>Ft. Lauderable,</v>
          </cell>
          <cell r="D58" t="str">
            <v>Florida 33315,</v>
          </cell>
          <cell r="E58" t="str">
            <v>USA</v>
          </cell>
          <cell r="F58" t="str">
            <v>Mr. Michael M. Halpern</v>
          </cell>
          <cell r="G58" t="str">
            <v>+ 1 954 766 8433</v>
          </cell>
          <cell r="H58" t="str">
            <v>+ 1 954 761 9199</v>
          </cell>
          <cell r="I58" t="str">
            <v>30 Days</v>
          </cell>
          <cell r="J58" t="str">
            <v>Life Extension</v>
          </cell>
          <cell r="K58" t="str">
            <v>30</v>
          </cell>
        </row>
        <row r="59">
          <cell r="A59" t="str">
            <v>Tischon Corp</v>
          </cell>
          <cell r="B59" t="str">
            <v>2410, West Zion Road,</v>
          </cell>
          <cell r="C59" t="str">
            <v>Salisbury,</v>
          </cell>
          <cell r="D59" t="str">
            <v>Maryland 21801,</v>
          </cell>
          <cell r="E59" t="str">
            <v>USA</v>
          </cell>
          <cell r="F59" t="str">
            <v>Mr. Surender Glover</v>
          </cell>
          <cell r="G59" t="str">
            <v>+ 1 410 860 0046</v>
          </cell>
          <cell r="H59" t="str">
            <v>+ 1 410 860 0324</v>
          </cell>
          <cell r="I59" t="str">
            <v>30 Days</v>
          </cell>
          <cell r="J59" t="str">
            <v>Tischon</v>
          </cell>
          <cell r="K59" t="str">
            <v>30</v>
          </cell>
        </row>
        <row r="60">
          <cell r="A60" t="str">
            <v>Tomen Corporation</v>
          </cell>
          <cell r="B60" t="str">
            <v>6-7, Kawaramachi 1-Chome,</v>
          </cell>
          <cell r="C60" t="str">
            <v>Chuo-Ku,</v>
          </cell>
          <cell r="D60" t="str">
            <v>Osaka 541-8522,</v>
          </cell>
          <cell r="E60" t="str">
            <v>Japan</v>
          </cell>
          <cell r="F60" t="str">
            <v>Mr. T. Matsubayashi</v>
          </cell>
          <cell r="G60" t="str">
            <v>+ 81 6 6208 3603</v>
          </cell>
          <cell r="H60" t="str">
            <v>+ 81 6 6208 3600</v>
          </cell>
          <cell r="I60" t="str">
            <v>T/T At Sight</v>
          </cell>
          <cell r="J60" t="str">
            <v>Tomen Corporation</v>
          </cell>
          <cell r="K60" t="str">
            <v>T/T Sight</v>
          </cell>
        </row>
        <row r="61">
          <cell r="A61" t="str">
            <v>Unitata Berhad</v>
          </cell>
          <cell r="B61" t="str">
            <v>Jenderata Estate,</v>
          </cell>
          <cell r="C61" t="str">
            <v>36009 Teluk Intan,</v>
          </cell>
          <cell r="D61" t="str">
            <v>Perak,</v>
          </cell>
          <cell r="E61" t="str">
            <v>Malaysia</v>
          </cell>
          <cell r="G61" t="str">
            <v>+ 60 5 641 1511</v>
          </cell>
          <cell r="H61" t="str">
            <v>+ 60 5 641 1760</v>
          </cell>
          <cell r="I61" t="str">
            <v>Cash (COD)</v>
          </cell>
          <cell r="J61" t="str">
            <v>Unitata</v>
          </cell>
          <cell r="K61" t="str">
            <v>COD</v>
          </cell>
        </row>
        <row r="62">
          <cell r="A62" t="str">
            <v>Universal Foods Corporation (Asia Pacific) Pte Ltd</v>
          </cell>
          <cell r="B62" t="str">
            <v>83, Science Park Drive,</v>
          </cell>
          <cell r="C62" t="str">
            <v>#04-01 The Curie,</v>
          </cell>
          <cell r="D62" t="str">
            <v>Singapore 118258</v>
          </cell>
          <cell r="F62" t="str">
            <v>Ms. Patricia Lopez</v>
          </cell>
          <cell r="G62" t="str">
            <v>+ 65 776 7900</v>
          </cell>
          <cell r="H62" t="str">
            <v>+ 65 776 9059</v>
          </cell>
          <cell r="I62" t="str">
            <v>Cash (COD)</v>
          </cell>
          <cell r="J62" t="str">
            <v>Universal Foods</v>
          </cell>
          <cell r="K62" t="str">
            <v>COD</v>
          </cell>
        </row>
        <row r="63">
          <cell r="A63" t="str">
            <v>Veripan Ltd</v>
          </cell>
          <cell r="B63" t="str">
            <v>Lauchefeld 31,</v>
          </cell>
          <cell r="C63" t="str">
            <v>CH-9548 Matzingen,</v>
          </cell>
          <cell r="D63" t="str">
            <v>Switzerland</v>
          </cell>
          <cell r="F63" t="str">
            <v>Mr. Markus Hochuli</v>
          </cell>
          <cell r="G63" t="str">
            <v>+ 41 5 2369 6655</v>
          </cell>
          <cell r="H63" t="str">
            <v>+ 41 5 2369 6650</v>
          </cell>
          <cell r="I63" t="str">
            <v>Cash In Advance</v>
          </cell>
          <cell r="J63" t="str">
            <v>Veripan Ltd</v>
          </cell>
          <cell r="K63" t="str">
            <v>Advance</v>
          </cell>
        </row>
        <row r="64">
          <cell r="A64" t="str">
            <v>Vitabel Ltda.</v>
          </cell>
          <cell r="B64" t="str">
            <v>Lucerna 4925-Cerrillos,</v>
          </cell>
          <cell r="C64" t="str">
            <v>Santiago,</v>
          </cell>
          <cell r="D64" t="str">
            <v>Chile</v>
          </cell>
          <cell r="F64" t="str">
            <v>Mr. Hortensia Castillo R.</v>
          </cell>
          <cell r="G64" t="str">
            <v>+ 56 2557 4512</v>
          </cell>
          <cell r="H64" t="str">
            <v>+ 56 2557 1977</v>
          </cell>
          <cell r="I64" t="str">
            <v>Cash In Advance</v>
          </cell>
          <cell r="J64" t="str">
            <v>Vitabel Ltda.</v>
          </cell>
          <cell r="K64" t="str">
            <v>Advance</v>
          </cell>
        </row>
        <row r="65">
          <cell r="A65" t="str">
            <v>Winfried Behr</v>
          </cell>
          <cell r="B65" t="str">
            <v>Friedrich-Breuer Str. 86-D,</v>
          </cell>
          <cell r="C65" t="str">
            <v>53225 Bonn,</v>
          </cell>
          <cell r="D65" t="str">
            <v>Germany</v>
          </cell>
          <cell r="F65" t="str">
            <v>Dr. Winfried Behr</v>
          </cell>
          <cell r="I65" t="str">
            <v>Winfried Behr</v>
          </cell>
          <cell r="J65" t="str">
            <v>Winfried Behr</v>
          </cell>
          <cell r="K65" t="str">
            <v>COD</v>
          </cell>
        </row>
        <row r="66">
          <cell r="A66" t="str">
            <v>Koyo Mercantile Co., Ltd</v>
          </cell>
          <cell r="B66" t="str">
            <v>Ozu Honkan Bldg, 8F,</v>
          </cell>
          <cell r="C66" t="str">
            <v>6-2 Nihombashi-Honcho 3-chome,</v>
          </cell>
          <cell r="D66" t="str">
            <v>Chuo-ku, Tokyo 103-0023,</v>
          </cell>
          <cell r="E66" t="str">
            <v>Japan</v>
          </cell>
          <cell r="F66" t="str">
            <v>Mr. Masanori Usui</v>
          </cell>
          <cell r="G66" t="str">
            <v>+ 03 3639 8555</v>
          </cell>
          <cell r="H66" t="str">
            <v>+ 03 3667 9719</v>
          </cell>
          <cell r="I66" t="str">
            <v>Cash (COD)</v>
          </cell>
          <cell r="J66" t="str">
            <v>Koyo Mercantile</v>
          </cell>
          <cell r="K66" t="str">
            <v>COD</v>
          </cell>
        </row>
        <row r="67">
          <cell r="A67" t="str">
            <v>MASbio Group Limited</v>
          </cell>
          <cell r="B67" t="str">
            <v>Level 40, Tower 2, Petronas Twin Towers,</v>
          </cell>
          <cell r="C67" t="str">
            <v>Kuala Lumpur City Centre,</v>
          </cell>
          <cell r="D67" t="str">
            <v>50088 Kuala Lumpur,</v>
          </cell>
          <cell r="E67" t="str">
            <v>Malaysia</v>
          </cell>
          <cell r="F67" t="str">
            <v>Mr. Eric Chan</v>
          </cell>
          <cell r="G67" t="str">
            <v>+ 60 3 2168 4420</v>
          </cell>
          <cell r="H67" t="str">
            <v>+ 60 3 2168 4201</v>
          </cell>
          <cell r="J67" t="str">
            <v>MASbio</v>
          </cell>
        </row>
        <row r="68">
          <cell r="A68" t="str">
            <v>IMPAX</v>
          </cell>
          <cell r="B68" t="str">
            <v>4096, 17th Street,</v>
          </cell>
          <cell r="C68" t="str">
            <v>#315, San Francisco,</v>
          </cell>
          <cell r="D68" t="str">
            <v>LA 94114,</v>
          </cell>
          <cell r="E68" t="str">
            <v>USA</v>
          </cell>
          <cell r="F68" t="str">
            <v>Ms. Sheryl Grace</v>
          </cell>
          <cell r="G68" t="str">
            <v>+ 1 415 703 0220</v>
          </cell>
          <cell r="I68" t="str">
            <v>Cash (COD)</v>
          </cell>
          <cell r="J68" t="str">
            <v>IMPAX</v>
          </cell>
          <cell r="K68" t="str">
            <v>COD</v>
          </cell>
        </row>
      </sheetData>
      <sheetData sheetId="2">
        <row r="1">
          <cell r="AJ1" t="str">
            <v>INVOICE</v>
          </cell>
          <cell r="AK1" t="str">
            <v>INVOICE</v>
          </cell>
          <cell r="AM1" t="str">
            <v>INVOICE</v>
          </cell>
          <cell r="AN1" t="str">
            <v>AIR WAYBILL</v>
          </cell>
        </row>
        <row r="2">
          <cell r="AG2" t="str">
            <v>INVOICE NO.</v>
          </cell>
          <cell r="AH2" t="str">
            <v>SO 1</v>
          </cell>
          <cell r="AI2" t="str">
            <v>SO 2</v>
          </cell>
          <cell r="AJ2" t="str">
            <v>AMT(USD)</v>
          </cell>
          <cell r="AK2" t="str">
            <v>AMT(RM)</v>
          </cell>
          <cell r="AL2" t="str">
            <v>CUSTOMERS</v>
          </cell>
          <cell r="AM2" t="str">
            <v>DATE</v>
          </cell>
          <cell r="AN2" t="str">
            <v>DATE</v>
          </cell>
        </row>
        <row r="4">
          <cell r="AG4" t="str">
            <v>CRT00619</v>
          </cell>
          <cell r="AH4" t="str">
            <v>SO0044</v>
          </cell>
          <cell r="AJ4" t="str">
            <v/>
          </cell>
          <cell r="AK4">
            <v>4560</v>
          </cell>
          <cell r="AL4" t="str">
            <v>Hoe Pharmaceuticals Sdn Bhd</v>
          </cell>
          <cell r="AN4">
            <v>36696</v>
          </cell>
        </row>
        <row r="5">
          <cell r="AG5" t="str">
            <v>CRT00582</v>
          </cell>
          <cell r="AH5" t="str">
            <v>US000401</v>
          </cell>
          <cell r="AJ5">
            <v>46840</v>
          </cell>
          <cell r="AK5" t="str">
            <v/>
          </cell>
          <cell r="AL5" t="str">
            <v>Overseal Foods Limited</v>
          </cell>
          <cell r="AN5">
            <v>36639</v>
          </cell>
        </row>
        <row r="6">
          <cell r="AG6" t="str">
            <v>CRT00595</v>
          </cell>
          <cell r="AH6" t="str">
            <v>US000504</v>
          </cell>
          <cell r="AJ6">
            <v>33024</v>
          </cell>
          <cell r="AK6" t="str">
            <v/>
          </cell>
          <cell r="AL6" t="str">
            <v>Soft Gel Technologies, Inc</v>
          </cell>
          <cell r="AN6">
            <v>36658</v>
          </cell>
        </row>
        <row r="7">
          <cell r="AG7" t="str">
            <v>CRT00597</v>
          </cell>
          <cell r="AH7" t="str">
            <v>US000505</v>
          </cell>
          <cell r="AJ7">
            <v>38400</v>
          </cell>
          <cell r="AK7" t="str">
            <v/>
          </cell>
          <cell r="AL7" t="str">
            <v>Soft Gel Technologies, Inc</v>
          </cell>
          <cell r="AN7">
            <v>36661</v>
          </cell>
        </row>
        <row r="8">
          <cell r="AG8" t="str">
            <v>CRT00599</v>
          </cell>
          <cell r="AH8" t="str">
            <v>US000506</v>
          </cell>
          <cell r="AJ8">
            <v>9841.33</v>
          </cell>
          <cell r="AK8" t="str">
            <v/>
          </cell>
          <cell r="AL8" t="str">
            <v>Resource Materials LLC</v>
          </cell>
          <cell r="AN8">
            <v>36669</v>
          </cell>
        </row>
        <row r="9">
          <cell r="AG9" t="str">
            <v>CRT00609</v>
          </cell>
          <cell r="AH9" t="str">
            <v>US000604</v>
          </cell>
          <cell r="AJ9">
            <v>3680</v>
          </cell>
          <cell r="AK9" t="str">
            <v/>
          </cell>
          <cell r="AL9" t="str">
            <v>Soft Gel Technologies, Inc</v>
          </cell>
          <cell r="AN9">
            <v>36686</v>
          </cell>
        </row>
        <row r="10">
          <cell r="AG10" t="str">
            <v>CRT00621</v>
          </cell>
          <cell r="AH10" t="str">
            <v>US000609</v>
          </cell>
          <cell r="AJ10">
            <v>31500</v>
          </cell>
          <cell r="AK10" t="str">
            <v/>
          </cell>
          <cell r="AL10" t="str">
            <v>American River Nutrition, Inc</v>
          </cell>
          <cell r="AN10">
            <v>36699</v>
          </cell>
        </row>
        <row r="11">
          <cell r="AG11" t="str">
            <v>CRT00521</v>
          </cell>
          <cell r="AH11" t="str">
            <v>US991209</v>
          </cell>
          <cell r="AJ11" t="str">
            <v/>
          </cell>
          <cell r="AK11">
            <v>73089</v>
          </cell>
          <cell r="AL11" t="str">
            <v>Cognis Oleochemicals (M) Sdn Bhd</v>
          </cell>
        </row>
        <row r="12">
          <cell r="AG12" t="str">
            <v>CRT00521(C)</v>
          </cell>
          <cell r="AH12" t="str">
            <v>US991209-3</v>
          </cell>
          <cell r="AJ12" t="str">
            <v/>
          </cell>
          <cell r="AK12">
            <v>0</v>
          </cell>
          <cell r="AL12" t="str">
            <v>Cognis Oleochemicals (M) Sdn Bhd</v>
          </cell>
        </row>
        <row r="13">
          <cell r="AG13" t="str">
            <v>CRT00521(D)</v>
          </cell>
          <cell r="AH13" t="str">
            <v>US991209-4</v>
          </cell>
          <cell r="AJ13" t="str">
            <v/>
          </cell>
          <cell r="AK13">
            <v>0</v>
          </cell>
          <cell r="AL13" t="str">
            <v>Cognis Oleochemicals (M) Sdn Bhd</v>
          </cell>
        </row>
        <row r="14">
          <cell r="AG14" t="str">
            <v>CRT00521(E)</v>
          </cell>
          <cell r="AH14" t="str">
            <v>US991209-5</v>
          </cell>
          <cell r="AJ14" t="str">
            <v/>
          </cell>
          <cell r="AK14">
            <v>0</v>
          </cell>
          <cell r="AL14" t="str">
            <v>Cognis Oleochemicals (M) Sdn Bhd</v>
          </cell>
        </row>
        <row r="15">
          <cell r="AH15" t="str">
            <v>SO0008</v>
          </cell>
          <cell r="AJ15" t="str">
            <v/>
          </cell>
          <cell r="AK15">
            <v>10584</v>
          </cell>
          <cell r="AL15" t="str">
            <v>Mewah Coat Sdn Bhd</v>
          </cell>
        </row>
        <row r="16">
          <cell r="AG16" t="str">
            <v>CRT00641</v>
          </cell>
          <cell r="AH16" t="str">
            <v>US000310-2</v>
          </cell>
          <cell r="AJ16">
            <v>16485.95</v>
          </cell>
          <cell r="AK16" t="str">
            <v/>
          </cell>
          <cell r="AL16" t="str">
            <v>Symex Holdings Limited</v>
          </cell>
          <cell r="AM16">
            <v>36734</v>
          </cell>
          <cell r="AN16">
            <v>36736</v>
          </cell>
        </row>
        <row r="17">
          <cell r="AG17" t="str">
            <v>CRT00668</v>
          </cell>
          <cell r="AH17" t="str">
            <v>US000310-3</v>
          </cell>
          <cell r="AJ17">
            <v>18399.21</v>
          </cell>
          <cell r="AK17" t="str">
            <v/>
          </cell>
          <cell r="AL17" t="str">
            <v>Symex Holdings Limited</v>
          </cell>
          <cell r="AM17">
            <v>36769</v>
          </cell>
          <cell r="AN17">
            <v>36778</v>
          </cell>
        </row>
        <row r="18">
          <cell r="AG18" t="str">
            <v>CRT00679</v>
          </cell>
          <cell r="AH18" t="str">
            <v>US000310-4</v>
          </cell>
          <cell r="AJ18">
            <v>16639.56</v>
          </cell>
          <cell r="AK18" t="str">
            <v/>
          </cell>
          <cell r="AL18" t="str">
            <v>Symex Holdings Limited</v>
          </cell>
          <cell r="AM18">
            <v>36797</v>
          </cell>
          <cell r="AN18">
            <v>36799</v>
          </cell>
        </row>
        <row r="19">
          <cell r="AH19" t="str">
            <v>US000310-5</v>
          </cell>
          <cell r="AJ19">
            <v>19200</v>
          </cell>
          <cell r="AK19" t="str">
            <v/>
          </cell>
          <cell r="AL19" t="str">
            <v>Symex Holdings Limited</v>
          </cell>
        </row>
        <row r="20">
          <cell r="AG20" t="str">
            <v>CRT00452/479</v>
          </cell>
          <cell r="AH20" t="str">
            <v>US000611</v>
          </cell>
          <cell r="AJ20" t="str">
            <v/>
          </cell>
          <cell r="AK20">
            <v>117865.8</v>
          </cell>
          <cell r="AL20" t="str">
            <v>Cognis Oleochemicals (M) Sdn Bhd</v>
          </cell>
          <cell r="AM20" t="str">
            <v>July 2000</v>
          </cell>
          <cell r="AN20" t="str">
            <v>July 2000</v>
          </cell>
        </row>
        <row r="21">
          <cell r="AG21" t="str">
            <v>CRT00452(J)</v>
          </cell>
          <cell r="AH21" t="str">
            <v>US000611-1</v>
          </cell>
          <cell r="AJ21" t="str">
            <v/>
          </cell>
          <cell r="AK21">
            <v>20428.2</v>
          </cell>
          <cell r="AL21" t="str">
            <v>Cognis Oleochemicals (M) Sdn Bhd</v>
          </cell>
          <cell r="AM21">
            <v>36714</v>
          </cell>
          <cell r="AN21">
            <v>36714</v>
          </cell>
        </row>
        <row r="22">
          <cell r="AG22" t="str">
            <v>CRT00452(K)</v>
          </cell>
          <cell r="AH22" t="str">
            <v>US000611-2</v>
          </cell>
          <cell r="AJ22" t="str">
            <v/>
          </cell>
          <cell r="AK22">
            <v>19071</v>
          </cell>
          <cell r="AL22" t="str">
            <v>Cognis Oleochemicals (M) Sdn Bhd</v>
          </cell>
          <cell r="AM22">
            <v>36714</v>
          </cell>
          <cell r="AN22">
            <v>36714</v>
          </cell>
        </row>
        <row r="23">
          <cell r="AG23" t="str">
            <v>CRT00479(A)</v>
          </cell>
          <cell r="AH23" t="str">
            <v>US000611-3</v>
          </cell>
          <cell r="AJ23" t="str">
            <v/>
          </cell>
          <cell r="AK23">
            <v>19176.3</v>
          </cell>
          <cell r="AL23" t="str">
            <v>Cognis Oleochemicals (M) Sdn Bhd</v>
          </cell>
          <cell r="AM23">
            <v>36714</v>
          </cell>
          <cell r="AN23">
            <v>36714</v>
          </cell>
        </row>
        <row r="24">
          <cell r="AG24" t="str">
            <v>CRT00479(B)</v>
          </cell>
          <cell r="AH24" t="str">
            <v>US000611-4</v>
          </cell>
          <cell r="AJ24" t="str">
            <v/>
          </cell>
          <cell r="AK24">
            <v>19527.3</v>
          </cell>
          <cell r="AL24" t="str">
            <v>Cognis Oleochemicals (M) Sdn Bhd</v>
          </cell>
          <cell r="AM24">
            <v>36716</v>
          </cell>
          <cell r="AN24">
            <v>36716</v>
          </cell>
        </row>
        <row r="25">
          <cell r="AG25" t="str">
            <v>CRT00479(C)</v>
          </cell>
          <cell r="AH25" t="str">
            <v>US000611-5</v>
          </cell>
          <cell r="AJ25" t="str">
            <v/>
          </cell>
          <cell r="AK25">
            <v>19094.4</v>
          </cell>
          <cell r="AL25" t="str">
            <v>Cognis Oleochemicals (M) Sdn Bhd</v>
          </cell>
          <cell r="AM25">
            <v>36716</v>
          </cell>
          <cell r="AN25">
            <v>36716</v>
          </cell>
        </row>
        <row r="26">
          <cell r="AG26" t="str">
            <v>CRT00479(D)</v>
          </cell>
          <cell r="AH26" t="str">
            <v>US000611-6</v>
          </cell>
          <cell r="AJ26" t="str">
            <v/>
          </cell>
          <cell r="AK26">
            <v>20568.6</v>
          </cell>
          <cell r="AL26" t="str">
            <v>Cognis Oleochemicals (M) Sdn Bhd</v>
          </cell>
          <cell r="AM26">
            <v>36716</v>
          </cell>
          <cell r="AN26">
            <v>36716</v>
          </cell>
        </row>
        <row r="27">
          <cell r="AG27" t="str">
            <v>CRT00296/334/480</v>
          </cell>
          <cell r="AH27" t="str">
            <v>SO0051</v>
          </cell>
          <cell r="AJ27" t="str">
            <v/>
          </cell>
          <cell r="AK27">
            <v>239400</v>
          </cell>
          <cell r="AL27" t="str">
            <v>Hovid Sdn Bhd</v>
          </cell>
          <cell r="AM27">
            <v>36717</v>
          </cell>
          <cell r="AN27">
            <v>36717</v>
          </cell>
        </row>
        <row r="28">
          <cell r="AG28" t="str">
            <v>CRT00296(B)</v>
          </cell>
          <cell r="AH28" t="str">
            <v>SO0051-1</v>
          </cell>
          <cell r="AJ28" t="str">
            <v/>
          </cell>
          <cell r="AK28">
            <v>109725</v>
          </cell>
          <cell r="AL28" t="str">
            <v>Hovid Sdn Bhd</v>
          </cell>
          <cell r="AM28">
            <v>36717</v>
          </cell>
          <cell r="AN28">
            <v>36717</v>
          </cell>
        </row>
        <row r="29">
          <cell r="AG29" t="str">
            <v>CRT00332</v>
          </cell>
          <cell r="AH29" t="str">
            <v>SO0051-2</v>
          </cell>
          <cell r="AJ29" t="str">
            <v/>
          </cell>
          <cell r="AK29">
            <v>79800</v>
          </cell>
          <cell r="AL29" t="str">
            <v>Hovid Sdn Bhd</v>
          </cell>
          <cell r="AM29">
            <v>36717</v>
          </cell>
          <cell r="AN29">
            <v>36717</v>
          </cell>
        </row>
        <row r="30">
          <cell r="AG30" t="str">
            <v>CRT00480(A)</v>
          </cell>
          <cell r="AH30" t="str">
            <v>SO0051-3</v>
          </cell>
          <cell r="AJ30" t="str">
            <v/>
          </cell>
          <cell r="AK30">
            <v>49875</v>
          </cell>
          <cell r="AL30" t="str">
            <v>Hovid Sdn Bhd</v>
          </cell>
          <cell r="AM30">
            <v>36717</v>
          </cell>
          <cell r="AN30">
            <v>36717</v>
          </cell>
        </row>
        <row r="31">
          <cell r="AG31" t="str">
            <v>CANCELLED</v>
          </cell>
          <cell r="AH31" t="str">
            <v>US000613</v>
          </cell>
          <cell r="AJ31">
            <v>30000</v>
          </cell>
          <cell r="AK31" t="str">
            <v/>
          </cell>
          <cell r="AL31" t="str">
            <v>Schweizerhall-France Chimie Fine</v>
          </cell>
          <cell r="AM31" t="str">
            <v>Cancelled</v>
          </cell>
          <cell r="AN31" t="str">
            <v>Cancelled</v>
          </cell>
        </row>
        <row r="32">
          <cell r="AH32" t="str">
            <v>US000614</v>
          </cell>
          <cell r="AJ32">
            <v>31500</v>
          </cell>
          <cell r="AK32" t="str">
            <v/>
          </cell>
          <cell r="AL32" t="str">
            <v>Schweizerhall-France Chimie Fine</v>
          </cell>
        </row>
        <row r="33">
          <cell r="AG33" t="str">
            <v>CRT00426(C)</v>
          </cell>
          <cell r="AH33" t="str">
            <v>US000615</v>
          </cell>
          <cell r="AJ33">
            <v>4300</v>
          </cell>
          <cell r="AK33" t="str">
            <v/>
          </cell>
          <cell r="AL33" t="str">
            <v>Bronson &amp; Jacobs Pty Limited</v>
          </cell>
          <cell r="AM33">
            <v>36755</v>
          </cell>
          <cell r="AN33">
            <v>36755</v>
          </cell>
        </row>
        <row r="34">
          <cell r="AJ34" t="str">
            <v/>
          </cell>
        </row>
        <row r="35">
          <cell r="AG35" t="str">
            <v>CRT00632</v>
          </cell>
          <cell r="AH35" t="str">
            <v>SO0054</v>
          </cell>
          <cell r="AJ35" t="str">
            <v/>
          </cell>
          <cell r="AK35">
            <v>31680</v>
          </cell>
          <cell r="AL35" t="str">
            <v>Kemin Industries (Asia) Pte Ltd</v>
          </cell>
          <cell r="AM35">
            <v>36714</v>
          </cell>
          <cell r="AN35">
            <v>36715</v>
          </cell>
        </row>
        <row r="36">
          <cell r="AG36" t="str">
            <v>CRT00630</v>
          </cell>
          <cell r="AH36" t="str">
            <v>SO0055</v>
          </cell>
          <cell r="AJ36" t="str">
            <v/>
          </cell>
          <cell r="AK36">
            <v>612</v>
          </cell>
          <cell r="AL36" t="str">
            <v>Performance Additives</v>
          </cell>
          <cell r="AM36">
            <v>36713</v>
          </cell>
          <cell r="AN36">
            <v>36713</v>
          </cell>
        </row>
        <row r="37">
          <cell r="AG37" t="str">
            <v>CRT00639</v>
          </cell>
          <cell r="AH37" t="str">
            <v>US000701</v>
          </cell>
          <cell r="AJ37">
            <v>54000</v>
          </cell>
          <cell r="AK37" t="str">
            <v/>
          </cell>
          <cell r="AL37" t="str">
            <v>H. Reisman Corporation</v>
          </cell>
          <cell r="AM37">
            <v>36731</v>
          </cell>
          <cell r="AN37">
            <v>36734</v>
          </cell>
        </row>
        <row r="38">
          <cell r="AG38" t="str">
            <v>CRT00633</v>
          </cell>
          <cell r="AH38" t="str">
            <v>US000702</v>
          </cell>
          <cell r="AJ38">
            <v>3000</v>
          </cell>
          <cell r="AK38" t="str">
            <v/>
          </cell>
          <cell r="AL38" t="str">
            <v>Schweizerhall-France Chimie Fine</v>
          </cell>
          <cell r="AM38">
            <v>36717</v>
          </cell>
          <cell r="AN38">
            <v>36717</v>
          </cell>
        </row>
        <row r="39">
          <cell r="AG39" t="str">
            <v>CRT00631</v>
          </cell>
          <cell r="AH39" t="str">
            <v>US000703</v>
          </cell>
          <cell r="AJ39">
            <v>552</v>
          </cell>
          <cell r="AK39" t="str">
            <v/>
          </cell>
          <cell r="AL39" t="str">
            <v>Soft Gel Technologies, Inc</v>
          </cell>
          <cell r="AM39">
            <v>36715</v>
          </cell>
          <cell r="AN39">
            <v>36715</v>
          </cell>
        </row>
        <row r="40">
          <cell r="AG40" t="str">
            <v>CRT00634</v>
          </cell>
          <cell r="AH40" t="str">
            <v>SO0056</v>
          </cell>
          <cell r="AJ40" t="str">
            <v/>
          </cell>
          <cell r="AK40">
            <v>215</v>
          </cell>
          <cell r="AL40" t="str">
            <v>Hovid Sdn Bhd</v>
          </cell>
          <cell r="AM40">
            <v>36720</v>
          </cell>
          <cell r="AN40">
            <v>36720</v>
          </cell>
        </row>
        <row r="41">
          <cell r="AG41" t="str">
            <v>CRT00635</v>
          </cell>
          <cell r="AH41" t="str">
            <v>SO0057</v>
          </cell>
          <cell r="AJ41" t="str">
            <v/>
          </cell>
          <cell r="AK41">
            <v>3193</v>
          </cell>
          <cell r="AL41" t="str">
            <v>C.C. Palm Trading Sdn Bhd</v>
          </cell>
          <cell r="AM41">
            <v>36720</v>
          </cell>
          <cell r="AN41">
            <v>36720</v>
          </cell>
        </row>
        <row r="42">
          <cell r="AG42" t="str">
            <v>CRT00656</v>
          </cell>
          <cell r="AH42" t="str">
            <v>US000704</v>
          </cell>
          <cell r="AJ42">
            <v>320</v>
          </cell>
          <cell r="AK42" t="str">
            <v/>
          </cell>
          <cell r="AL42" t="str">
            <v>Ajanta Pharma Ltd</v>
          </cell>
          <cell r="AM42">
            <v>36762</v>
          </cell>
          <cell r="AN42">
            <v>36762</v>
          </cell>
        </row>
        <row r="43">
          <cell r="AG43" t="str">
            <v>CRT00646</v>
          </cell>
          <cell r="AH43" t="str">
            <v>US000705</v>
          </cell>
          <cell r="AJ43">
            <v>39520</v>
          </cell>
          <cell r="AK43" t="str">
            <v/>
          </cell>
          <cell r="AL43" t="str">
            <v>Overseal Foods Limited</v>
          </cell>
          <cell r="AM43">
            <v>36739</v>
          </cell>
          <cell r="AN43">
            <v>36742</v>
          </cell>
        </row>
        <row r="44">
          <cell r="AG44" t="str">
            <v>CRT00640</v>
          </cell>
          <cell r="AH44" t="str">
            <v>US000706</v>
          </cell>
          <cell r="AJ44">
            <v>48600</v>
          </cell>
          <cell r="AK44" t="str">
            <v/>
          </cell>
          <cell r="AL44" t="str">
            <v>Overseal Foods Limited</v>
          </cell>
          <cell r="AM44">
            <v>36731</v>
          </cell>
          <cell r="AN44">
            <v>36738</v>
          </cell>
        </row>
        <row r="45">
          <cell r="AG45" t="str">
            <v>CRT00636</v>
          </cell>
          <cell r="AH45" t="str">
            <v>SO0058</v>
          </cell>
          <cell r="AJ45" t="str">
            <v/>
          </cell>
          <cell r="AK45">
            <v>5265</v>
          </cell>
          <cell r="AL45" t="str">
            <v>Palm Oil Research Institute Of Malaysia</v>
          </cell>
          <cell r="AM45">
            <v>36726</v>
          </cell>
          <cell r="AN45">
            <v>36727</v>
          </cell>
        </row>
        <row r="46">
          <cell r="AG46" t="str">
            <v>CRT00638</v>
          </cell>
          <cell r="AH46" t="str">
            <v>US000707</v>
          </cell>
          <cell r="AJ46">
            <v>2950</v>
          </cell>
          <cell r="AK46" t="str">
            <v/>
          </cell>
          <cell r="AL46" t="str">
            <v>Eurochem Feinchemie GmbH</v>
          </cell>
          <cell r="AM46">
            <v>36731</v>
          </cell>
          <cell r="AN46">
            <v>36731</v>
          </cell>
        </row>
        <row r="47">
          <cell r="AG47" t="str">
            <v>CRT00637</v>
          </cell>
          <cell r="AH47" t="str">
            <v>US000708</v>
          </cell>
          <cell r="AJ47">
            <v>3680</v>
          </cell>
          <cell r="AK47" t="str">
            <v/>
          </cell>
          <cell r="AL47" t="str">
            <v>Soft Gel Technologies, Inc</v>
          </cell>
          <cell r="AM47">
            <v>36726</v>
          </cell>
          <cell r="AN47">
            <v>36727</v>
          </cell>
        </row>
        <row r="48">
          <cell r="AG48" t="str">
            <v>CRT00651</v>
          </cell>
          <cell r="AH48" t="str">
            <v>US000709</v>
          </cell>
          <cell r="AJ48">
            <v>11500</v>
          </cell>
          <cell r="AK48" t="str">
            <v/>
          </cell>
          <cell r="AL48" t="str">
            <v>Dr. Marcus GmbH</v>
          </cell>
          <cell r="AM48">
            <v>36752</v>
          </cell>
          <cell r="AN48">
            <v>36755</v>
          </cell>
        </row>
        <row r="49">
          <cell r="AG49" t="str">
            <v>CRT00642</v>
          </cell>
          <cell r="AH49" t="str">
            <v>US000710</v>
          </cell>
          <cell r="AJ49">
            <v>47700</v>
          </cell>
          <cell r="AK49" t="str">
            <v/>
          </cell>
          <cell r="AL49" t="str">
            <v>Bush Boake Allen Ltd</v>
          </cell>
          <cell r="AM49">
            <v>36734</v>
          </cell>
          <cell r="AN49">
            <v>36738</v>
          </cell>
        </row>
        <row r="50">
          <cell r="AG50" t="str">
            <v>CRT00653</v>
          </cell>
          <cell r="AH50" t="str">
            <v>US000711-1</v>
          </cell>
          <cell r="AJ50">
            <v>2580</v>
          </cell>
          <cell r="AK50" t="str">
            <v/>
          </cell>
          <cell r="AL50" t="str">
            <v>Bronson &amp; Jacobs Pty Limited</v>
          </cell>
          <cell r="AM50">
            <v>36755</v>
          </cell>
          <cell r="AN50">
            <v>36755</v>
          </cell>
        </row>
        <row r="51">
          <cell r="AH51" t="str">
            <v>US000711-2</v>
          </cell>
          <cell r="AJ51">
            <v>3870</v>
          </cell>
          <cell r="AK51" t="str">
            <v/>
          </cell>
          <cell r="AL51" t="str">
            <v>Bronson &amp; Jacobs Pty Limited</v>
          </cell>
        </row>
        <row r="52">
          <cell r="AG52" t="str">
            <v>CRT00645</v>
          </cell>
          <cell r="AH52" t="str">
            <v>US000712</v>
          </cell>
          <cell r="AJ52">
            <v>12600</v>
          </cell>
          <cell r="AK52" t="str">
            <v/>
          </cell>
          <cell r="AL52" t="str">
            <v>Holistic International</v>
          </cell>
          <cell r="AM52">
            <v>36736</v>
          </cell>
          <cell r="AN52">
            <v>36736</v>
          </cell>
        </row>
        <row r="53">
          <cell r="AG53" t="str">
            <v>CRT00643</v>
          </cell>
          <cell r="AH53" t="str">
            <v>SO0059</v>
          </cell>
          <cell r="AJ53" t="str">
            <v/>
          </cell>
          <cell r="AK53">
            <v>3134.25</v>
          </cell>
          <cell r="AL53" t="str">
            <v>C.C. Palm Trading Sdn Bhd</v>
          </cell>
          <cell r="AM53">
            <v>36736</v>
          </cell>
          <cell r="AN53">
            <v>36736</v>
          </cell>
        </row>
        <row r="54">
          <cell r="AG54" t="str">
            <v>CRT00644</v>
          </cell>
          <cell r="AH54" t="str">
            <v>SO0060</v>
          </cell>
          <cell r="AJ54" t="str">
            <v/>
          </cell>
          <cell r="AK54">
            <v>2977.8</v>
          </cell>
          <cell r="AL54" t="str">
            <v>C.C. Palm Trading Sdn Bhd</v>
          </cell>
          <cell r="AM54">
            <v>36736</v>
          </cell>
          <cell r="AN54">
            <v>36736</v>
          </cell>
        </row>
        <row r="55">
          <cell r="AG55" t="str">
            <v>CRT00648</v>
          </cell>
          <cell r="AH55" t="str">
            <v>US000713</v>
          </cell>
          <cell r="AJ55">
            <v>700</v>
          </cell>
          <cell r="AK55" t="str">
            <v/>
          </cell>
          <cell r="AL55" t="str">
            <v>The Bountiful Tree</v>
          </cell>
          <cell r="AM55">
            <v>36740</v>
          </cell>
          <cell r="AN55">
            <v>36740</v>
          </cell>
        </row>
        <row r="56">
          <cell r="AG56" t="str">
            <v>CRT00649</v>
          </cell>
          <cell r="AH56" t="str">
            <v>US000714</v>
          </cell>
          <cell r="AJ56">
            <v>675</v>
          </cell>
          <cell r="AK56" t="str">
            <v/>
          </cell>
          <cell r="AL56" t="str">
            <v>Actives International</v>
          </cell>
          <cell r="AM56">
            <v>36740</v>
          </cell>
          <cell r="AN56">
            <v>36740</v>
          </cell>
        </row>
        <row r="57">
          <cell r="AG57" t="str">
            <v>CRT00659</v>
          </cell>
          <cell r="AH57" t="str">
            <v>US000715</v>
          </cell>
          <cell r="AJ57">
            <v>480</v>
          </cell>
          <cell r="AK57" t="str">
            <v/>
          </cell>
          <cell r="AL57" t="str">
            <v>Kingsway</v>
          </cell>
          <cell r="AM57">
            <v>36762</v>
          </cell>
          <cell r="AN57" t="str">
            <v>US Office</v>
          </cell>
        </row>
        <row r="58">
          <cell r="AH58" t="str">
            <v>SO0061</v>
          </cell>
          <cell r="AJ58" t="str">
            <v/>
          </cell>
          <cell r="AK58">
            <v>1600</v>
          </cell>
          <cell r="AL58" t="str">
            <v>Keck Seng (M) Berhad</v>
          </cell>
        </row>
        <row r="59">
          <cell r="AJ59" t="str">
            <v/>
          </cell>
        </row>
        <row r="60">
          <cell r="AG60" t="str">
            <v>PF/000801</v>
          </cell>
          <cell r="AH60" t="str">
            <v>PF/000801</v>
          </cell>
          <cell r="AJ60">
            <v>0</v>
          </cell>
          <cell r="AK60" t="str">
            <v/>
          </cell>
          <cell r="AL60" t="str">
            <v>Carotech Inc</v>
          </cell>
          <cell r="AM60">
            <v>36740</v>
          </cell>
          <cell r="AN60">
            <v>36740</v>
          </cell>
        </row>
        <row r="61">
          <cell r="AG61" t="str">
            <v>PF/000802</v>
          </cell>
          <cell r="AH61" t="str">
            <v>PF/000802</v>
          </cell>
          <cell r="AJ61">
            <v>0</v>
          </cell>
          <cell r="AK61" t="str">
            <v/>
          </cell>
          <cell r="AL61" t="str">
            <v>Bronson &amp; Jacobs Pty Limited</v>
          </cell>
          <cell r="AM61">
            <v>36767</v>
          </cell>
          <cell r="AN61">
            <v>36767</v>
          </cell>
        </row>
        <row r="62">
          <cell r="AG62" t="str">
            <v>CRT00652</v>
          </cell>
          <cell r="AH62" t="str">
            <v>US000801</v>
          </cell>
          <cell r="AJ62">
            <v>23000</v>
          </cell>
          <cell r="AK62" t="str">
            <v/>
          </cell>
          <cell r="AL62" t="str">
            <v>Schweizerhall-France Chimie Fine</v>
          </cell>
          <cell r="AM62">
            <v>36753</v>
          </cell>
          <cell r="AN62">
            <v>36755</v>
          </cell>
        </row>
        <row r="63">
          <cell r="AG63" t="str">
            <v>CRT00647</v>
          </cell>
          <cell r="AH63" t="str">
            <v>US000802</v>
          </cell>
          <cell r="AJ63">
            <v>264</v>
          </cell>
          <cell r="AK63" t="str">
            <v/>
          </cell>
          <cell r="AL63" t="str">
            <v>Nutrition Encounter</v>
          </cell>
          <cell r="AM63">
            <v>36740</v>
          </cell>
          <cell r="AN63">
            <v>36740</v>
          </cell>
        </row>
        <row r="64">
          <cell r="AG64" t="str">
            <v>CRT00650</v>
          </cell>
          <cell r="AH64" t="str">
            <v>US000803</v>
          </cell>
          <cell r="AJ64">
            <v>15250</v>
          </cell>
          <cell r="AK64" t="str">
            <v/>
          </cell>
          <cell r="AL64" t="str">
            <v>Tischon Corp</v>
          </cell>
          <cell r="AM64">
            <v>36742</v>
          </cell>
          <cell r="AN64">
            <v>36742</v>
          </cell>
        </row>
        <row r="65">
          <cell r="AG65" t="str">
            <v>CRT00654</v>
          </cell>
          <cell r="AH65" t="str">
            <v>SO0062</v>
          </cell>
          <cell r="AJ65" t="str">
            <v/>
          </cell>
          <cell r="AK65">
            <v>215</v>
          </cell>
          <cell r="AL65" t="str">
            <v>Hovid Sdn Bhd</v>
          </cell>
          <cell r="AM65">
            <v>36756</v>
          </cell>
          <cell r="AN65">
            <v>36757</v>
          </cell>
        </row>
        <row r="66">
          <cell r="AG66" t="str">
            <v>CRT00661</v>
          </cell>
          <cell r="AH66" t="str">
            <v>US000804</v>
          </cell>
          <cell r="AJ66">
            <v>700</v>
          </cell>
          <cell r="AK66" t="str">
            <v/>
          </cell>
          <cell r="AL66" t="str">
            <v>Mitsubishi Corporation</v>
          </cell>
          <cell r="AM66">
            <v>36763</v>
          </cell>
          <cell r="AN66">
            <v>36764</v>
          </cell>
        </row>
        <row r="67">
          <cell r="AG67" t="str">
            <v>CRT00655</v>
          </cell>
          <cell r="AH67" t="str">
            <v>US000805</v>
          </cell>
          <cell r="AJ67">
            <v>1275</v>
          </cell>
          <cell r="AK67" t="str">
            <v/>
          </cell>
          <cell r="AL67" t="str">
            <v>Chemische Fabrik Schweizerhall</v>
          </cell>
          <cell r="AM67">
            <v>36761</v>
          </cell>
          <cell r="AN67">
            <v>36763</v>
          </cell>
        </row>
        <row r="68">
          <cell r="AG68" t="str">
            <v>CRT00689</v>
          </cell>
          <cell r="AH68" t="str">
            <v>US000806</v>
          </cell>
          <cell r="AJ68" t="str">
            <v/>
          </cell>
          <cell r="AK68">
            <v>499854</v>
          </cell>
          <cell r="AL68" t="str">
            <v>Cognis Oleochemicals (M) Sdn Bhd</v>
          </cell>
          <cell r="AM68">
            <v>36804</v>
          </cell>
          <cell r="AN68">
            <v>36804</v>
          </cell>
        </row>
        <row r="69">
          <cell r="AG69" t="str">
            <v>CRT00657</v>
          </cell>
          <cell r="AH69" t="str">
            <v>US000807</v>
          </cell>
          <cell r="AI69" t="str">
            <v>US000808</v>
          </cell>
          <cell r="AJ69">
            <v>19760</v>
          </cell>
          <cell r="AK69" t="str">
            <v/>
          </cell>
          <cell r="AL69" t="str">
            <v>Overseal Foods Limited</v>
          </cell>
          <cell r="AM69">
            <v>36762</v>
          </cell>
          <cell r="AN69">
            <v>36766</v>
          </cell>
        </row>
        <row r="70">
          <cell r="AG70" t="str">
            <v>CRT00657</v>
          </cell>
          <cell r="AH70" t="str">
            <v>US000808</v>
          </cell>
          <cell r="AJ70">
            <v>16300</v>
          </cell>
          <cell r="AK70" t="str">
            <v/>
          </cell>
          <cell r="AL70" t="str">
            <v>Overseal Foods Limited</v>
          </cell>
          <cell r="AM70">
            <v>36762</v>
          </cell>
          <cell r="AN70">
            <v>36766</v>
          </cell>
        </row>
        <row r="71">
          <cell r="AG71" t="str">
            <v>CRT00677</v>
          </cell>
          <cell r="AH71" t="str">
            <v>US000809</v>
          </cell>
          <cell r="AI71" t="str">
            <v>US000810</v>
          </cell>
          <cell r="AJ71">
            <v>25780</v>
          </cell>
          <cell r="AK71" t="str">
            <v/>
          </cell>
          <cell r="AL71" t="str">
            <v>Overseal Foods Limited</v>
          </cell>
          <cell r="AM71">
            <v>36788</v>
          </cell>
          <cell r="AN71">
            <v>36791</v>
          </cell>
        </row>
        <row r="72">
          <cell r="AG72" t="str">
            <v>CRT00677</v>
          </cell>
          <cell r="AH72" t="str">
            <v>US000810</v>
          </cell>
          <cell r="AJ72">
            <v>29640</v>
          </cell>
          <cell r="AK72" t="str">
            <v/>
          </cell>
          <cell r="AL72" t="str">
            <v>Overseal Foods Limited</v>
          </cell>
          <cell r="AM72">
            <v>36788</v>
          </cell>
          <cell r="AN72">
            <v>36791</v>
          </cell>
        </row>
        <row r="73">
          <cell r="AG73" t="str">
            <v>CRT00660</v>
          </cell>
          <cell r="AH73" t="str">
            <v>US000811</v>
          </cell>
          <cell r="AJ73">
            <v>900</v>
          </cell>
          <cell r="AK73" t="str">
            <v/>
          </cell>
          <cell r="AL73" t="str">
            <v>Creatives Foods</v>
          </cell>
          <cell r="AM73">
            <v>36763</v>
          </cell>
          <cell r="AN73">
            <v>36763</v>
          </cell>
        </row>
        <row r="74">
          <cell r="AG74" t="str">
            <v>CRT00658</v>
          </cell>
          <cell r="AH74" t="str">
            <v>US000812</v>
          </cell>
          <cell r="AJ74">
            <v>54000</v>
          </cell>
          <cell r="AK74" t="str">
            <v/>
          </cell>
          <cell r="AL74" t="str">
            <v>H. Reisman Corporation</v>
          </cell>
          <cell r="AM74">
            <v>36762</v>
          </cell>
          <cell r="AN74">
            <v>36764</v>
          </cell>
        </row>
        <row r="75">
          <cell r="AG75" t="str">
            <v>CRT00662</v>
          </cell>
          <cell r="AH75" t="str">
            <v>SO0063</v>
          </cell>
          <cell r="AJ75" t="str">
            <v/>
          </cell>
          <cell r="AK75">
            <v>31046.4</v>
          </cell>
          <cell r="AL75" t="str">
            <v>Kemin Industries (Asia) Pte Ltd</v>
          </cell>
          <cell r="AM75">
            <v>36769</v>
          </cell>
          <cell r="AN75">
            <v>36778</v>
          </cell>
        </row>
        <row r="76">
          <cell r="AG76" t="str">
            <v>CRT00663</v>
          </cell>
          <cell r="AH76" t="str">
            <v>US000813</v>
          </cell>
          <cell r="AJ76">
            <v>38700</v>
          </cell>
          <cell r="AK76" t="str">
            <v/>
          </cell>
          <cell r="AL76" t="str">
            <v>The Life Extension Fundation</v>
          </cell>
          <cell r="AM76">
            <v>36769</v>
          </cell>
          <cell r="AN76">
            <v>36776</v>
          </cell>
        </row>
        <row r="77">
          <cell r="AG77" t="str">
            <v>CRT00664</v>
          </cell>
          <cell r="AH77" t="str">
            <v>US000814</v>
          </cell>
          <cell r="AJ77">
            <v>160</v>
          </cell>
          <cell r="AK77" t="str">
            <v/>
          </cell>
          <cell r="AL77" t="str">
            <v>Bronson &amp; Jacobs Pty Ltd</v>
          </cell>
          <cell r="AM77">
            <v>36769</v>
          </cell>
          <cell r="AN77">
            <v>36773</v>
          </cell>
        </row>
        <row r="78">
          <cell r="AG78" t="str">
            <v>CRT00665</v>
          </cell>
          <cell r="AH78" t="str">
            <v>US000815</v>
          </cell>
          <cell r="AJ78">
            <v>5760</v>
          </cell>
          <cell r="AK78" t="str">
            <v/>
          </cell>
          <cell r="AL78" t="str">
            <v>Soft Gel Technologies, Inc</v>
          </cell>
          <cell r="AM78">
            <v>36769</v>
          </cell>
          <cell r="AN78">
            <v>36776</v>
          </cell>
        </row>
        <row r="79">
          <cell r="AG79" t="str">
            <v>CRT00670</v>
          </cell>
          <cell r="AH79" t="str">
            <v>US000816</v>
          </cell>
          <cell r="AJ79" t="str">
            <v/>
          </cell>
          <cell r="AK79">
            <v>84750</v>
          </cell>
          <cell r="AL79" t="str">
            <v>Cognis Oleochemicals (M) Sdn Bhd</v>
          </cell>
          <cell r="AM79">
            <v>36769</v>
          </cell>
          <cell r="AN79">
            <v>36782</v>
          </cell>
        </row>
        <row r="80">
          <cell r="AG80" t="str">
            <v>CRT00671</v>
          </cell>
          <cell r="AH80" t="str">
            <v>US000817</v>
          </cell>
          <cell r="AJ80" t="str">
            <v/>
          </cell>
          <cell r="AK80">
            <v>84750</v>
          </cell>
          <cell r="AL80" t="str">
            <v>Cognis Oleochemicals (M) Sdn Bhd</v>
          </cell>
          <cell r="AM80">
            <v>36769</v>
          </cell>
          <cell r="AN80">
            <v>36798</v>
          </cell>
        </row>
        <row r="81">
          <cell r="AJ81" t="str">
            <v/>
          </cell>
        </row>
        <row r="82">
          <cell r="AG82" t="str">
            <v>PF/000901</v>
          </cell>
          <cell r="AH82" t="str">
            <v>PF/000901</v>
          </cell>
          <cell r="AJ82" t="str">
            <v/>
          </cell>
          <cell r="AK82">
            <v>0</v>
          </cell>
          <cell r="AL82" t="str">
            <v>MASbio Group Limited</v>
          </cell>
          <cell r="AM82">
            <v>36791</v>
          </cell>
          <cell r="AN82">
            <v>36791</v>
          </cell>
        </row>
        <row r="83">
          <cell r="AG83" t="str">
            <v>PF/000902</v>
          </cell>
          <cell r="AH83" t="str">
            <v>PF/000902</v>
          </cell>
          <cell r="AJ83">
            <v>0</v>
          </cell>
          <cell r="AK83" t="str">
            <v/>
          </cell>
          <cell r="AL83" t="str">
            <v>Bronson &amp; Jacobs Pty Limited</v>
          </cell>
          <cell r="AM83">
            <v>36791</v>
          </cell>
          <cell r="AN83">
            <v>36791</v>
          </cell>
        </row>
        <row r="84">
          <cell r="AG84" t="str">
            <v>CRT00682</v>
          </cell>
          <cell r="AH84" t="str">
            <v>US000901</v>
          </cell>
          <cell r="AJ84">
            <v>54000</v>
          </cell>
          <cell r="AK84" t="str">
            <v/>
          </cell>
          <cell r="AL84" t="str">
            <v>H. Reisman Corporation</v>
          </cell>
          <cell r="AM84">
            <v>36798</v>
          </cell>
          <cell r="AN84">
            <v>36804</v>
          </cell>
        </row>
        <row r="85">
          <cell r="AG85" t="str">
            <v>CRT00666</v>
          </cell>
          <cell r="AH85" t="str">
            <v>SO0064</v>
          </cell>
          <cell r="AJ85" t="str">
            <v/>
          </cell>
          <cell r="AK85">
            <v>3136</v>
          </cell>
          <cell r="AL85" t="str">
            <v>Medilux Oils &amp; Fats Trading</v>
          </cell>
          <cell r="AM85">
            <v>36771</v>
          </cell>
          <cell r="AN85">
            <v>36771</v>
          </cell>
        </row>
        <row r="86">
          <cell r="AG86" t="str">
            <v>CRT00667</v>
          </cell>
          <cell r="AH86" t="str">
            <v>SO0065</v>
          </cell>
          <cell r="AJ86" t="str">
            <v/>
          </cell>
          <cell r="AK86">
            <v>53750</v>
          </cell>
          <cell r="AL86" t="str">
            <v>Medilux Oils &amp; Fats Trading</v>
          </cell>
          <cell r="AM86">
            <v>36769</v>
          </cell>
          <cell r="AN86">
            <v>36774</v>
          </cell>
        </row>
        <row r="87">
          <cell r="AG87" t="str">
            <v>CRT00669</v>
          </cell>
          <cell r="AH87" t="str">
            <v>US000902</v>
          </cell>
          <cell r="AJ87">
            <v>2320</v>
          </cell>
          <cell r="AK87" t="str">
            <v/>
          </cell>
          <cell r="AL87" t="str">
            <v>Helmut Kiesow-Chemikalien und Rohstoffe</v>
          </cell>
          <cell r="AM87">
            <v>36769</v>
          </cell>
          <cell r="AN87">
            <v>36782</v>
          </cell>
        </row>
        <row r="88">
          <cell r="AG88" t="str">
            <v>CRT00672</v>
          </cell>
          <cell r="AH88" t="str">
            <v>US000903</v>
          </cell>
          <cell r="AJ88">
            <v>3000</v>
          </cell>
          <cell r="AK88" t="str">
            <v/>
          </cell>
          <cell r="AL88" t="str">
            <v>Schweizerhall-France Chimie Fine</v>
          </cell>
          <cell r="AM88">
            <v>36781</v>
          </cell>
          <cell r="AN88">
            <v>36781</v>
          </cell>
        </row>
        <row r="89">
          <cell r="AG89" t="str">
            <v>CRT00674</v>
          </cell>
          <cell r="AH89" t="str">
            <v>SO0066</v>
          </cell>
          <cell r="AJ89" t="str">
            <v/>
          </cell>
          <cell r="AK89">
            <v>5375</v>
          </cell>
          <cell r="AL89" t="str">
            <v>Hovid Sdn Bhd</v>
          </cell>
          <cell r="AM89">
            <v>36783</v>
          </cell>
          <cell r="AN89">
            <v>36783</v>
          </cell>
        </row>
        <row r="90">
          <cell r="AG90" t="str">
            <v>CRT00684</v>
          </cell>
          <cell r="AH90" t="str">
            <v>SO0067</v>
          </cell>
          <cell r="AJ90">
            <v>783.2</v>
          </cell>
          <cell r="AK90" t="str">
            <v/>
          </cell>
          <cell r="AL90" t="str">
            <v>Veripan Ltd</v>
          </cell>
          <cell r="AM90">
            <v>36804</v>
          </cell>
        </row>
        <row r="91">
          <cell r="AG91" t="str">
            <v>CRT00673</v>
          </cell>
          <cell r="AH91" t="str">
            <v>SO0068</v>
          </cell>
          <cell r="AJ91" t="str">
            <v/>
          </cell>
          <cell r="AK91">
            <v>3291.6</v>
          </cell>
          <cell r="AL91" t="str">
            <v>Medilux Oils &amp; Fats Trading</v>
          </cell>
          <cell r="AM91">
            <v>36781</v>
          </cell>
          <cell r="AN91">
            <v>36781</v>
          </cell>
        </row>
        <row r="92">
          <cell r="AG92" t="str">
            <v>CRT00676</v>
          </cell>
          <cell r="AH92" t="str">
            <v>US000904</v>
          </cell>
          <cell r="AJ92">
            <v>4350</v>
          </cell>
          <cell r="AK92" t="str">
            <v/>
          </cell>
          <cell r="AL92" t="str">
            <v>Koyo Mercantile Co., Ltd</v>
          </cell>
          <cell r="AM92">
            <v>36787</v>
          </cell>
          <cell r="AN92">
            <v>36787</v>
          </cell>
        </row>
        <row r="93">
          <cell r="AG93" t="str">
            <v>CRT00675</v>
          </cell>
          <cell r="AH93" t="str">
            <v>SO0069</v>
          </cell>
          <cell r="AJ93" t="str">
            <v/>
          </cell>
          <cell r="AK93">
            <v>2805</v>
          </cell>
          <cell r="AL93" t="str">
            <v>Medilux Oils &amp; Fats Trading</v>
          </cell>
          <cell r="AM93">
            <v>36784</v>
          </cell>
          <cell r="AN93">
            <v>36785</v>
          </cell>
        </row>
        <row r="94">
          <cell r="AH94" t="str">
            <v>US000905</v>
          </cell>
          <cell r="AJ94" t="str">
            <v/>
          </cell>
          <cell r="AK94">
            <v>103000</v>
          </cell>
          <cell r="AL94" t="str">
            <v>Cognis Oleochemicals (M) Sdn Bhd</v>
          </cell>
        </row>
        <row r="95">
          <cell r="AG95" t="str">
            <v>CRT00678</v>
          </cell>
          <cell r="AH95" t="str">
            <v>SO0070</v>
          </cell>
          <cell r="AJ95" t="str">
            <v/>
          </cell>
          <cell r="AK95">
            <v>3222</v>
          </cell>
          <cell r="AL95" t="str">
            <v>Medilux Oils &amp; Fats Trading</v>
          </cell>
          <cell r="AM95">
            <v>36788</v>
          </cell>
          <cell r="AN95">
            <v>36789</v>
          </cell>
        </row>
        <row r="96">
          <cell r="AG96" t="str">
            <v>CRT00680</v>
          </cell>
          <cell r="AH96" t="str">
            <v>US000906</v>
          </cell>
          <cell r="AJ96">
            <v>15250</v>
          </cell>
          <cell r="AK96" t="str">
            <v/>
          </cell>
          <cell r="AL96" t="str">
            <v>Tischon Corp</v>
          </cell>
          <cell r="AM96">
            <v>36797</v>
          </cell>
          <cell r="AN96">
            <v>36799</v>
          </cell>
        </row>
        <row r="97">
          <cell r="AH97" t="str">
            <v>US000907</v>
          </cell>
          <cell r="AJ97" t="str">
            <v/>
          </cell>
          <cell r="AK97">
            <v>103000</v>
          </cell>
          <cell r="AL97" t="str">
            <v>Cognis Oleochemicals (M) Sdn Bhd</v>
          </cell>
        </row>
        <row r="98">
          <cell r="AH98" t="str">
            <v>US000908</v>
          </cell>
          <cell r="AJ98">
            <v>2250</v>
          </cell>
          <cell r="AK98" t="str">
            <v/>
          </cell>
          <cell r="AL98" t="str">
            <v>Progress Laboratories, Inc</v>
          </cell>
        </row>
        <row r="99">
          <cell r="AH99" t="str">
            <v>US000909</v>
          </cell>
          <cell r="AJ99">
            <v>180</v>
          </cell>
          <cell r="AK99" t="str">
            <v/>
          </cell>
          <cell r="AL99" t="str">
            <v>H. Reisman Corporation</v>
          </cell>
        </row>
        <row r="100">
          <cell r="AG100" t="str">
            <v>CRT00687</v>
          </cell>
          <cell r="AH100" t="str">
            <v>SO0071-1</v>
          </cell>
          <cell r="AJ100" t="str">
            <v/>
          </cell>
          <cell r="AK100">
            <v>30096</v>
          </cell>
          <cell r="AL100" t="str">
            <v>Kemin Industries (Asia) Pte Ltd</v>
          </cell>
          <cell r="AM100">
            <v>36808</v>
          </cell>
          <cell r="AN100">
            <v>36808</v>
          </cell>
        </row>
        <row r="101">
          <cell r="AG101" t="str">
            <v>CRT00688</v>
          </cell>
          <cell r="AH101" t="str">
            <v>SO0071-2</v>
          </cell>
          <cell r="AJ101" t="str">
            <v/>
          </cell>
          <cell r="AK101">
            <v>30096</v>
          </cell>
          <cell r="AL101" t="str">
            <v>Kemin Industries (Asia) Pte Ltd</v>
          </cell>
          <cell r="AM101">
            <v>36808</v>
          </cell>
          <cell r="AN101">
            <v>36808</v>
          </cell>
        </row>
        <row r="102">
          <cell r="AG102" t="str">
            <v>CRT00681</v>
          </cell>
          <cell r="AH102" t="str">
            <v>SO0072</v>
          </cell>
          <cell r="AJ102" t="str">
            <v/>
          </cell>
          <cell r="AK102">
            <v>3274.2</v>
          </cell>
          <cell r="AL102" t="str">
            <v>Medilux Oils &amp; Fats Trading</v>
          </cell>
          <cell r="AM102">
            <v>36797</v>
          </cell>
          <cell r="AN102">
            <v>36797</v>
          </cell>
        </row>
        <row r="103">
          <cell r="AG103" t="str">
            <v>CRT00682(A)</v>
          </cell>
          <cell r="AH103" t="str">
            <v>us000910</v>
          </cell>
          <cell r="AJ103">
            <v>800</v>
          </cell>
          <cell r="AK103" t="str">
            <v/>
          </cell>
          <cell r="AL103" t="str">
            <v>IMPAX</v>
          </cell>
          <cell r="AM103">
            <v>36798</v>
          </cell>
          <cell r="AN103">
            <v>36798</v>
          </cell>
        </row>
        <row r="104">
          <cell r="AH104" t="str">
            <v>US000911</v>
          </cell>
          <cell r="AL104" t="str">
            <v>Bronson &amp; Jacobs Pty Limited</v>
          </cell>
          <cell r="AN104" t="str">
            <v>Aug/Sept</v>
          </cell>
        </row>
        <row r="105">
          <cell r="AG105" t="str">
            <v>CRT00683</v>
          </cell>
          <cell r="AH105" t="str">
            <v>US000912</v>
          </cell>
          <cell r="AJ105">
            <v>17200</v>
          </cell>
          <cell r="AK105" t="str">
            <v/>
          </cell>
          <cell r="AL105" t="str">
            <v>Phytone Limited</v>
          </cell>
          <cell r="AM105">
            <v>36804</v>
          </cell>
          <cell r="AN105">
            <v>36808</v>
          </cell>
        </row>
        <row r="106">
          <cell r="AH106" t="str">
            <v>US000913</v>
          </cell>
          <cell r="AJ106">
            <v>590</v>
          </cell>
          <cell r="AK106" t="str">
            <v/>
          </cell>
          <cell r="AL106" t="str">
            <v>Eurochem Feinchemie GmbH</v>
          </cell>
        </row>
        <row r="107">
          <cell r="AJ107" t="str">
            <v/>
          </cell>
        </row>
        <row r="108">
          <cell r="AG108" t="str">
            <v>CRT00685</v>
          </cell>
          <cell r="AH108" t="str">
            <v>SO0073</v>
          </cell>
          <cell r="AJ108" t="str">
            <v/>
          </cell>
          <cell r="AK108">
            <v>2408.4</v>
          </cell>
          <cell r="AL108" t="str">
            <v>Medilux Oils &amp; Fats Trading</v>
          </cell>
          <cell r="AM108">
            <v>36804</v>
          </cell>
          <cell r="AN108">
            <v>36804</v>
          </cell>
        </row>
        <row r="109">
          <cell r="AG109" t="str">
            <v>CRT00686</v>
          </cell>
          <cell r="AH109" t="str">
            <v>US001001</v>
          </cell>
          <cell r="AJ109">
            <v>2000</v>
          </cell>
          <cell r="AK109" t="str">
            <v/>
          </cell>
          <cell r="AL109" t="str">
            <v>Creatives Foods</v>
          </cell>
          <cell r="AM109">
            <v>36805</v>
          </cell>
          <cell r="AN109">
            <v>36806</v>
          </cell>
        </row>
        <row r="110">
          <cell r="AH110" t="str">
            <v>US001002</v>
          </cell>
          <cell r="AJ110">
            <v>54000</v>
          </cell>
          <cell r="AK110" t="str">
            <v/>
          </cell>
          <cell r="AL110" t="str">
            <v>H. Reisman Corporation</v>
          </cell>
        </row>
        <row r="111">
          <cell r="AH111">
            <v>0</v>
          </cell>
          <cell r="AJ111" t="str">
            <v/>
          </cell>
          <cell r="AK111">
            <v>0</v>
          </cell>
          <cell r="AL111" t="str">
            <v/>
          </cell>
        </row>
        <row r="112">
          <cell r="AH112">
            <v>0</v>
          </cell>
          <cell r="AJ112" t="str">
            <v/>
          </cell>
          <cell r="AK112">
            <v>0</v>
          </cell>
          <cell r="AL112" t="str">
            <v/>
          </cell>
        </row>
        <row r="113">
          <cell r="AH113">
            <v>0</v>
          </cell>
          <cell r="AJ113" t="str">
            <v/>
          </cell>
          <cell r="AK113">
            <v>0</v>
          </cell>
          <cell r="AL113" t="str">
            <v/>
          </cell>
        </row>
        <row r="114">
          <cell r="AH114">
            <v>0</v>
          </cell>
          <cell r="AJ114" t="str">
            <v/>
          </cell>
          <cell r="AK114">
            <v>0</v>
          </cell>
          <cell r="AL114" t="str">
            <v/>
          </cell>
        </row>
        <row r="115">
          <cell r="AH115">
            <v>0</v>
          </cell>
          <cell r="AJ115" t="str">
            <v/>
          </cell>
          <cell r="AK115">
            <v>0</v>
          </cell>
          <cell r="AL115" t="str">
            <v/>
          </cell>
        </row>
        <row r="116">
          <cell r="AH116">
            <v>0</v>
          </cell>
          <cell r="AJ116" t="str">
            <v/>
          </cell>
          <cell r="AK116">
            <v>0</v>
          </cell>
          <cell r="AL116" t="str">
            <v/>
          </cell>
        </row>
        <row r="117">
          <cell r="AH117">
            <v>0</v>
          </cell>
          <cell r="AJ117" t="str">
            <v/>
          </cell>
          <cell r="AK117">
            <v>0</v>
          </cell>
          <cell r="AL117" t="str">
            <v/>
          </cell>
        </row>
        <row r="118">
          <cell r="AH118">
            <v>0</v>
          </cell>
          <cell r="AJ118" t="str">
            <v/>
          </cell>
          <cell r="AK118">
            <v>0</v>
          </cell>
          <cell r="AL118" t="str">
            <v/>
          </cell>
        </row>
        <row r="119">
          <cell r="AH119">
            <v>0</v>
          </cell>
          <cell r="AJ119" t="str">
            <v/>
          </cell>
          <cell r="AK119">
            <v>0</v>
          </cell>
          <cell r="AL119" t="str">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anagement Account-0404 analysi"/>
      <sheetName val="Code"/>
      <sheetName val="SO"/>
      <sheetName val="Customer"/>
      <sheetName val="#REF"/>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Grp CF 31.10.04"/>
      <sheetName val="Coy CF31.10.04"/>
      <sheetName val="CaroBhd TB-0412"/>
      <sheetName val="plgroup-ok"/>
      <sheetName val="PPE-wps"/>
      <sheetName val="PPE_Foreign"/>
      <sheetName val="HI_IS"/>
      <sheetName val="HI_BS"/>
      <sheetName val="HI_CF"/>
      <sheetName val="bsgroup"/>
      <sheetName val="adj"/>
      <sheetName val="SEgroup"/>
      <sheetName val="GroupCF"/>
      <sheetName val="Notes-wps"/>
      <sheetName val="DT notes-wps"/>
      <sheetName val="trial balance-hovid mktg"/>
    </sheetNames>
    <sheetDataSet>
      <sheetData sheetId="4">
        <row r="26">
          <cell r="AC26">
            <v>3915072.6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6"/>
    <pageSetUpPr fitToPage="1"/>
  </sheetPr>
  <dimension ref="A1:D52"/>
  <sheetViews>
    <sheetView workbookViewId="0" topLeftCell="A5">
      <pane xSplit="1" ySplit="8" topLeftCell="B13" activePane="bottomRight" state="frozen"/>
      <selection pane="topLeft" activeCell="A29" sqref="A29"/>
      <selection pane="topRight" activeCell="A29" sqref="A29"/>
      <selection pane="bottomLeft" activeCell="A29" sqref="A29"/>
      <selection pane="bottomRight" activeCell="B24" sqref="B24"/>
    </sheetView>
  </sheetViews>
  <sheetFormatPr defaultColWidth="9.140625" defaultRowHeight="12.75"/>
  <cols>
    <col min="1" max="1" width="68.00390625" style="117" customWidth="1"/>
    <col min="2" max="2" width="17.7109375" style="117" customWidth="1"/>
    <col min="3" max="3" width="2.7109375" style="117" customWidth="1"/>
    <col min="4" max="4" width="16.421875" style="133" customWidth="1"/>
    <col min="5" max="16384" width="9.140625" style="117" customWidth="1"/>
  </cols>
  <sheetData>
    <row r="1" spans="1:4" ht="15">
      <c r="A1" s="346"/>
      <c r="B1" s="346"/>
      <c r="C1" s="346"/>
      <c r="D1" s="346"/>
    </row>
    <row r="2" spans="1:4" s="118" customFormat="1" ht="15">
      <c r="A2" s="346"/>
      <c r="B2" s="346"/>
      <c r="C2" s="346"/>
      <c r="D2" s="346"/>
    </row>
    <row r="3" spans="1:4" s="118" customFormat="1" ht="15">
      <c r="A3" s="346"/>
      <c r="B3" s="346"/>
      <c r="C3" s="346"/>
      <c r="D3" s="346"/>
    </row>
    <row r="4" spans="1:4" s="118" customFormat="1" ht="15">
      <c r="A4" s="346"/>
      <c r="B4" s="346"/>
      <c r="C4" s="346"/>
      <c r="D4" s="346"/>
    </row>
    <row r="5" spans="1:4" ht="20.25">
      <c r="A5" s="348" t="s">
        <v>122</v>
      </c>
      <c r="B5" s="348"/>
      <c r="C5" s="348"/>
      <c r="D5" s="348"/>
    </row>
    <row r="6" spans="1:4" ht="16.5" customHeight="1">
      <c r="A6" s="347" t="s">
        <v>507</v>
      </c>
      <c r="B6" s="347"/>
      <c r="C6" s="347"/>
      <c r="D6" s="347"/>
    </row>
    <row r="7" spans="1:4" ht="16.5" customHeight="1">
      <c r="A7" s="348" t="s">
        <v>6</v>
      </c>
      <c r="B7" s="348"/>
      <c r="C7" s="348"/>
      <c r="D7" s="348"/>
    </row>
    <row r="8" spans="1:4" ht="15.75" thickBot="1">
      <c r="A8" s="346"/>
      <c r="B8" s="346"/>
      <c r="C8" s="346"/>
      <c r="D8" s="346"/>
    </row>
    <row r="9" spans="1:4" ht="15" customHeight="1">
      <c r="A9" s="356"/>
      <c r="B9" s="119" t="s">
        <v>7</v>
      </c>
      <c r="C9" s="367" t="s">
        <v>8</v>
      </c>
      <c r="D9" s="368"/>
    </row>
    <row r="10" spans="1:4" ht="15.75">
      <c r="A10" s="357"/>
      <c r="B10" s="121" t="s">
        <v>9</v>
      </c>
      <c r="C10" s="359" t="s">
        <v>10</v>
      </c>
      <c r="D10" s="360"/>
    </row>
    <row r="11" spans="1:4" ht="15.75">
      <c r="A11" s="357"/>
      <c r="B11" s="121" t="s">
        <v>11</v>
      </c>
      <c r="C11" s="359" t="s">
        <v>12</v>
      </c>
      <c r="D11" s="360"/>
    </row>
    <row r="12" spans="1:4" ht="16.5" thickBot="1">
      <c r="A12" s="358"/>
      <c r="B12" s="123" t="s">
        <v>13</v>
      </c>
      <c r="C12" s="350" t="s">
        <v>13</v>
      </c>
      <c r="D12" s="351"/>
    </row>
    <row r="13" spans="1:4" ht="15.75">
      <c r="A13" s="124" t="s">
        <v>195</v>
      </c>
      <c r="B13" s="125"/>
      <c r="C13" s="373"/>
      <c r="D13" s="374"/>
    </row>
    <row r="14" spans="1:4" ht="15" customHeight="1">
      <c r="A14" s="126" t="s">
        <v>196</v>
      </c>
      <c r="B14" s="127">
        <v>33953</v>
      </c>
      <c r="C14" s="339" t="s">
        <v>508</v>
      </c>
      <c r="D14" s="340"/>
    </row>
    <row r="15" spans="1:4" ht="15" customHeight="1">
      <c r="A15" s="126" t="s">
        <v>183</v>
      </c>
      <c r="B15" s="128">
        <v>217</v>
      </c>
      <c r="C15" s="345" t="s">
        <v>508</v>
      </c>
      <c r="D15" s="342"/>
    </row>
    <row r="16" spans="1:4" ht="15.75">
      <c r="A16" s="126"/>
      <c r="B16" s="250">
        <v>34170</v>
      </c>
      <c r="C16" s="341" t="s">
        <v>383</v>
      </c>
      <c r="D16" s="354"/>
    </row>
    <row r="17" spans="1:4" ht="15.75">
      <c r="A17" s="124" t="s">
        <v>184</v>
      </c>
      <c r="B17" s="127"/>
      <c r="C17" s="352"/>
      <c r="D17" s="353"/>
    </row>
    <row r="18" spans="1:4" ht="15" customHeight="1">
      <c r="A18" s="126" t="s">
        <v>185</v>
      </c>
      <c r="B18" s="127">
        <v>13738</v>
      </c>
      <c r="C18" s="339" t="s">
        <v>508</v>
      </c>
      <c r="D18" s="340"/>
    </row>
    <row r="19" spans="1:4" ht="15" customHeight="1">
      <c r="A19" s="126" t="s">
        <v>186</v>
      </c>
      <c r="B19" s="127">
        <v>6121</v>
      </c>
      <c r="C19" s="339" t="s">
        <v>508</v>
      </c>
      <c r="D19" s="340"/>
    </row>
    <row r="20" spans="1:4" ht="15" customHeight="1">
      <c r="A20" s="126" t="s">
        <v>14</v>
      </c>
      <c r="B20" s="127">
        <v>2077</v>
      </c>
      <c r="C20" s="339" t="s">
        <v>508</v>
      </c>
      <c r="D20" s="340"/>
    </row>
    <row r="21" spans="1:4" ht="15">
      <c r="A21" s="126" t="s">
        <v>121</v>
      </c>
      <c r="B21" s="127">
        <v>3749</v>
      </c>
      <c r="C21" s="134"/>
      <c r="D21" s="249" t="s">
        <v>508</v>
      </c>
    </row>
    <row r="22" spans="1:4" ht="15" customHeight="1">
      <c r="A22" s="126" t="s">
        <v>15</v>
      </c>
      <c r="B22" s="127">
        <v>1141</v>
      </c>
      <c r="C22" s="339" t="s">
        <v>508</v>
      </c>
      <c r="D22" s="340"/>
    </row>
    <row r="23" spans="1:4" ht="15" customHeight="1">
      <c r="A23" s="126" t="s">
        <v>16</v>
      </c>
      <c r="B23" s="127">
        <v>1181</v>
      </c>
      <c r="C23" s="345" t="s">
        <v>508</v>
      </c>
      <c r="D23" s="342"/>
    </row>
    <row r="24" spans="1:4" ht="15.75">
      <c r="A24" s="126"/>
      <c r="B24" s="250">
        <v>28007</v>
      </c>
      <c r="C24" s="343" t="s">
        <v>383</v>
      </c>
      <c r="D24" s="344"/>
    </row>
    <row r="25" spans="1:4" ht="15.75">
      <c r="A25" s="124" t="s">
        <v>187</v>
      </c>
      <c r="B25" s="127"/>
      <c r="C25" s="352"/>
      <c r="D25" s="353"/>
    </row>
    <row r="26" spans="1:4" ht="15" customHeight="1">
      <c r="A26" s="126" t="s">
        <v>188</v>
      </c>
      <c r="B26" s="127">
        <v>4981</v>
      </c>
      <c r="C26" s="339" t="s">
        <v>508</v>
      </c>
      <c r="D26" s="340"/>
    </row>
    <row r="27" spans="1:4" ht="15" customHeight="1">
      <c r="A27" s="126" t="s">
        <v>323</v>
      </c>
      <c r="B27" s="127">
        <v>548</v>
      </c>
      <c r="C27" s="339" t="s">
        <v>508</v>
      </c>
      <c r="D27" s="340"/>
    </row>
    <row r="28" spans="1:4" ht="15" customHeight="1">
      <c r="A28" s="126" t="s">
        <v>17</v>
      </c>
      <c r="B28" s="127">
        <v>1831</v>
      </c>
      <c r="C28" s="339" t="s">
        <v>508</v>
      </c>
      <c r="D28" s="340"/>
    </row>
    <row r="29" spans="1:4" ht="15" customHeight="1">
      <c r="A29" s="126" t="s">
        <v>190</v>
      </c>
      <c r="B29" s="127">
        <v>900</v>
      </c>
      <c r="C29" s="339" t="s">
        <v>508</v>
      </c>
      <c r="D29" s="340"/>
    </row>
    <row r="30" spans="1:4" ht="15" customHeight="1">
      <c r="A30" s="126" t="s">
        <v>18</v>
      </c>
      <c r="B30" s="127">
        <v>7488</v>
      </c>
      <c r="C30" s="339" t="s">
        <v>508</v>
      </c>
      <c r="D30" s="340"/>
    </row>
    <row r="31" spans="1:4" ht="15" customHeight="1">
      <c r="A31" s="126" t="s">
        <v>19</v>
      </c>
      <c r="B31" s="127">
        <v>5151</v>
      </c>
      <c r="C31" s="345" t="s">
        <v>508</v>
      </c>
      <c r="D31" s="342"/>
    </row>
    <row r="32" spans="1:4" ht="15.75">
      <c r="A32" s="126"/>
      <c r="B32" s="250">
        <v>20899</v>
      </c>
      <c r="C32" s="343" t="s">
        <v>383</v>
      </c>
      <c r="D32" s="344"/>
    </row>
    <row r="33" spans="1:4" ht="15">
      <c r="A33" s="126"/>
      <c r="B33" s="127"/>
      <c r="C33" s="371"/>
      <c r="D33" s="372"/>
    </row>
    <row r="34" spans="1:4" ht="15.75">
      <c r="A34" s="124" t="s">
        <v>20</v>
      </c>
      <c r="B34" s="251">
        <v>7108</v>
      </c>
      <c r="C34" s="369" t="s">
        <v>383</v>
      </c>
      <c r="D34" s="370"/>
    </row>
    <row r="35" spans="1:4" ht="15.75">
      <c r="A35" s="124"/>
      <c r="B35" s="127"/>
      <c r="C35" s="369"/>
      <c r="D35" s="370"/>
    </row>
    <row r="36" spans="1:4" ht="15.75">
      <c r="A36" s="124" t="s">
        <v>201</v>
      </c>
      <c r="B36" s="127"/>
      <c r="C36" s="339"/>
      <c r="D36" s="340"/>
    </row>
    <row r="37" spans="1:4" ht="15" customHeight="1">
      <c r="A37" s="126" t="s">
        <v>17</v>
      </c>
      <c r="B37" s="127">
        <v>7461</v>
      </c>
      <c r="C37" s="339" t="s">
        <v>508</v>
      </c>
      <c r="D37" s="340"/>
    </row>
    <row r="38" spans="1:4" ht="15" customHeight="1">
      <c r="A38" s="126" t="s">
        <v>190</v>
      </c>
      <c r="B38" s="127">
        <v>3840</v>
      </c>
      <c r="C38" s="339" t="s">
        <v>508</v>
      </c>
      <c r="D38" s="340"/>
    </row>
    <row r="39" spans="1:4" ht="15" customHeight="1">
      <c r="A39" s="126" t="s">
        <v>21</v>
      </c>
      <c r="B39" s="127">
        <v>930</v>
      </c>
      <c r="C39" s="345" t="s">
        <v>508</v>
      </c>
      <c r="D39" s="342"/>
    </row>
    <row r="40" spans="1:4" ht="15.75">
      <c r="A40" s="126"/>
      <c r="B40" s="250">
        <v>12231</v>
      </c>
      <c r="C40" s="343" t="s">
        <v>383</v>
      </c>
      <c r="D40" s="344"/>
    </row>
    <row r="41" spans="1:4" ht="15">
      <c r="A41" s="126"/>
      <c r="B41" s="127"/>
      <c r="C41" s="343"/>
      <c r="D41" s="344"/>
    </row>
    <row r="42" spans="1:4" s="129" customFormat="1" ht="16.5" thickBot="1">
      <c r="A42" s="124"/>
      <c r="B42" s="252">
        <v>29047</v>
      </c>
      <c r="C42" s="363" t="s">
        <v>383</v>
      </c>
      <c r="D42" s="364"/>
    </row>
    <row r="43" spans="1:4" ht="15.75" thickTop="1">
      <c r="A43" s="126" t="s">
        <v>193</v>
      </c>
      <c r="B43" s="127"/>
      <c r="C43" s="361"/>
      <c r="D43" s="362"/>
    </row>
    <row r="44" spans="1:4" ht="15.75">
      <c r="A44" s="124" t="s">
        <v>202</v>
      </c>
      <c r="B44" s="127"/>
      <c r="C44" s="339"/>
      <c r="D44" s="340"/>
    </row>
    <row r="45" spans="1:4" ht="15" customHeight="1">
      <c r="A45" s="126" t="s">
        <v>164</v>
      </c>
      <c r="B45" s="127">
        <v>20840</v>
      </c>
      <c r="C45" s="339" t="s">
        <v>508</v>
      </c>
      <c r="D45" s="340"/>
    </row>
    <row r="46" spans="1:4" ht="15" customHeight="1">
      <c r="A46" s="126" t="s">
        <v>22</v>
      </c>
      <c r="B46" s="136">
        <v>0</v>
      </c>
      <c r="C46" s="339" t="s">
        <v>508</v>
      </c>
      <c r="D46" s="340"/>
    </row>
    <row r="47" spans="1:4" ht="15" customHeight="1">
      <c r="A47" s="126" t="s">
        <v>23</v>
      </c>
      <c r="B47" s="127">
        <v>8207</v>
      </c>
      <c r="C47" s="345" t="s">
        <v>508</v>
      </c>
      <c r="D47" s="342"/>
    </row>
    <row r="48" spans="1:4" s="129" customFormat="1" ht="16.5" thickBot="1">
      <c r="A48" s="124"/>
      <c r="B48" s="252">
        <v>29047</v>
      </c>
      <c r="C48" s="363" t="s">
        <v>383</v>
      </c>
      <c r="D48" s="364"/>
    </row>
    <row r="49" spans="1:4" ht="16.5" customHeight="1" thickTop="1">
      <c r="A49" s="126"/>
      <c r="B49" s="125">
        <v>0</v>
      </c>
      <c r="C49" s="361"/>
      <c r="D49" s="362"/>
    </row>
    <row r="50" spans="1:4" s="129" customFormat="1" ht="16.5" thickBot="1">
      <c r="A50" s="131" t="s">
        <v>24</v>
      </c>
      <c r="B50" s="329">
        <v>13.833973128598847</v>
      </c>
      <c r="C50" s="365" t="s">
        <v>508</v>
      </c>
      <c r="D50" s="366"/>
    </row>
    <row r="51" spans="1:4" ht="15.75">
      <c r="A51" s="355"/>
      <c r="B51" s="355"/>
      <c r="C51" s="355"/>
      <c r="D51" s="355"/>
    </row>
    <row r="52" spans="1:4" s="132" customFormat="1" ht="33" customHeight="1">
      <c r="A52" s="349" t="s">
        <v>499</v>
      </c>
      <c r="B52" s="349"/>
      <c r="C52" s="349"/>
      <c r="D52" s="349"/>
    </row>
  </sheetData>
  <sheetProtection password="C47D" sheet="1" objects="1" scenarios="1" selectLockedCells="1" selectUnlockedCells="1"/>
  <mergeCells count="49">
    <mergeCell ref="C35:D35"/>
    <mergeCell ref="C33:D33"/>
    <mergeCell ref="C27:D27"/>
    <mergeCell ref="C11:D11"/>
    <mergeCell ref="C29:D29"/>
    <mergeCell ref="C28:D28"/>
    <mergeCell ref="C14:D14"/>
    <mergeCell ref="C13:D13"/>
    <mergeCell ref="C18:D18"/>
    <mergeCell ref="C17:D17"/>
    <mergeCell ref="C9:D9"/>
    <mergeCell ref="C38:D38"/>
    <mergeCell ref="C37:D37"/>
    <mergeCell ref="C36:D36"/>
    <mergeCell ref="C26:D26"/>
    <mergeCell ref="C34:D34"/>
    <mergeCell ref="C32:D32"/>
    <mergeCell ref="C19:D19"/>
    <mergeCell ref="C31:D31"/>
    <mergeCell ref="C30:D30"/>
    <mergeCell ref="C50:D50"/>
    <mergeCell ref="C49:D49"/>
    <mergeCell ref="C48:D48"/>
    <mergeCell ref="C47:D47"/>
    <mergeCell ref="A9:A12"/>
    <mergeCell ref="C10:D10"/>
    <mergeCell ref="C46:D46"/>
    <mergeCell ref="C45:D45"/>
    <mergeCell ref="C44:D44"/>
    <mergeCell ref="C43:D43"/>
    <mergeCell ref="C42:D42"/>
    <mergeCell ref="C40:D40"/>
    <mergeCell ref="C39:D39"/>
    <mergeCell ref="C41:D41"/>
    <mergeCell ref="A52:D52"/>
    <mergeCell ref="C12:D12"/>
    <mergeCell ref="C25:D25"/>
    <mergeCell ref="C24:D24"/>
    <mergeCell ref="C23:D23"/>
    <mergeCell ref="C22:D22"/>
    <mergeCell ref="C20:D20"/>
    <mergeCell ref="C16:D16"/>
    <mergeCell ref="C15:D15"/>
    <mergeCell ref="A51:D51"/>
    <mergeCell ref="A1:D4"/>
    <mergeCell ref="A8:D8"/>
    <mergeCell ref="A6:D6"/>
    <mergeCell ref="A7:D7"/>
    <mergeCell ref="A5:D5"/>
  </mergeCells>
  <printOptions horizontalCentered="1"/>
  <pageMargins left="0.75" right="0.5" top="0.75" bottom="0.5" header="0.25" footer="0.25"/>
  <pageSetup fitToHeight="1" fitToWidth="1" horizontalDpi="600" verticalDpi="600" orientation="portrait" paperSize="9" scale="87" r:id="rId2"/>
  <headerFooter alignWithMargins="0">
    <oddFooter>&amp;L&amp;F&amp;C&amp;A - Pg &amp;P/&amp;N&amp;RDate: &amp;D</oddFooter>
  </headerFooter>
  <drawing r:id="rId1"/>
</worksheet>
</file>

<file path=xl/worksheets/sheet2.xml><?xml version="1.0" encoding="utf-8"?>
<worksheet xmlns="http://schemas.openxmlformats.org/spreadsheetml/2006/main" xmlns:r="http://schemas.openxmlformats.org/officeDocument/2006/relationships">
  <sheetPr>
    <tabColor indexed="26"/>
    <pageSetUpPr fitToPage="1"/>
  </sheetPr>
  <dimension ref="A1:G31"/>
  <sheetViews>
    <sheetView workbookViewId="0" topLeftCell="A17">
      <selection activeCell="C24" sqref="C24"/>
    </sheetView>
  </sheetViews>
  <sheetFormatPr defaultColWidth="9.140625" defaultRowHeight="12.75" outlineLevelCol="1"/>
  <cols>
    <col min="1" max="1" width="56.00390625" style="117" customWidth="1"/>
    <col min="2" max="2" width="15.8515625" style="151" hidden="1" customWidth="1" outlineLevel="1"/>
    <col min="3" max="3" width="14.28125" style="151" customWidth="1" collapsed="1"/>
    <col min="4" max="6" width="14.28125" style="151" customWidth="1"/>
    <col min="7" max="7" width="1.28515625" style="117" customWidth="1"/>
    <col min="8" max="16384" width="9.140625" style="117" customWidth="1"/>
  </cols>
  <sheetData>
    <row r="1" spans="1:6" ht="15">
      <c r="A1" s="346"/>
      <c r="B1" s="346"/>
      <c r="C1" s="346"/>
      <c r="D1" s="346"/>
      <c r="E1" s="346"/>
      <c r="F1" s="346"/>
    </row>
    <row r="2" spans="1:6" ht="15">
      <c r="A2" s="346"/>
      <c r="B2" s="346"/>
      <c r="C2" s="346"/>
      <c r="D2" s="346"/>
      <c r="E2" s="346"/>
      <c r="F2" s="346"/>
    </row>
    <row r="3" spans="1:6" ht="15">
      <c r="A3" s="346"/>
      <c r="B3" s="346"/>
      <c r="C3" s="346"/>
      <c r="D3" s="346"/>
      <c r="E3" s="346"/>
      <c r="F3" s="346"/>
    </row>
    <row r="4" spans="1:6" ht="15">
      <c r="A4" s="346"/>
      <c r="B4" s="346"/>
      <c r="C4" s="346"/>
      <c r="D4" s="346"/>
      <c r="E4" s="346"/>
      <c r="F4" s="346"/>
    </row>
    <row r="5" spans="1:6" ht="20.25">
      <c r="A5" s="348" t="s">
        <v>122</v>
      </c>
      <c r="B5" s="348"/>
      <c r="C5" s="348"/>
      <c r="D5" s="348"/>
      <c r="E5" s="348"/>
      <c r="F5" s="348"/>
    </row>
    <row r="6" spans="1:6" ht="16.5" customHeight="1">
      <c r="A6" s="385" t="s">
        <v>510</v>
      </c>
      <c r="B6" s="385"/>
      <c r="C6" s="385"/>
      <c r="D6" s="385"/>
      <c r="E6" s="385"/>
      <c r="F6" s="385"/>
    </row>
    <row r="7" spans="1:6" ht="16.5" customHeight="1">
      <c r="A7" s="348" t="s">
        <v>6</v>
      </c>
      <c r="B7" s="348"/>
      <c r="C7" s="348"/>
      <c r="D7" s="348"/>
      <c r="E7" s="348"/>
      <c r="F7" s="348"/>
    </row>
    <row r="8" spans="1:6" ht="15.75" thickBot="1">
      <c r="A8" s="346"/>
      <c r="B8" s="346"/>
      <c r="C8" s="346"/>
      <c r="D8" s="346"/>
      <c r="E8" s="346"/>
      <c r="F8" s="346"/>
    </row>
    <row r="9" spans="1:7" s="129" customFormat="1" ht="16.5" customHeight="1">
      <c r="A9" s="375"/>
      <c r="B9" s="184" t="s">
        <v>82</v>
      </c>
      <c r="C9" s="379" t="s">
        <v>25</v>
      </c>
      <c r="D9" s="380"/>
      <c r="E9" s="379" t="s">
        <v>26</v>
      </c>
      <c r="F9" s="387"/>
      <c r="G9" s="124"/>
    </row>
    <row r="10" spans="1:7" s="129" customFormat="1" ht="15.75" customHeight="1">
      <c r="A10" s="376"/>
      <c r="B10" s="185" t="s">
        <v>27</v>
      </c>
      <c r="C10" s="381" t="s">
        <v>27</v>
      </c>
      <c r="D10" s="382"/>
      <c r="E10" s="381" t="s">
        <v>28</v>
      </c>
      <c r="F10" s="386"/>
      <c r="G10" s="124"/>
    </row>
    <row r="11" spans="1:7" s="129" customFormat="1" ht="15.75" customHeight="1">
      <c r="A11" s="376"/>
      <c r="B11" s="186" t="s">
        <v>39</v>
      </c>
      <c r="C11" s="383" t="s">
        <v>29</v>
      </c>
      <c r="D11" s="384"/>
      <c r="E11" s="383" t="s">
        <v>29</v>
      </c>
      <c r="F11" s="384"/>
      <c r="G11" s="124"/>
    </row>
    <row r="12" spans="1:7" s="129" customFormat="1" ht="15.75">
      <c r="A12" s="376"/>
      <c r="B12" s="137" t="s">
        <v>30</v>
      </c>
      <c r="C12" s="170" t="s">
        <v>30</v>
      </c>
      <c r="D12" s="138" t="s">
        <v>425</v>
      </c>
      <c r="E12" s="253" t="s">
        <v>30</v>
      </c>
      <c r="F12" s="190" t="s">
        <v>425</v>
      </c>
      <c r="G12" s="124"/>
    </row>
    <row r="13" spans="1:7" s="129" customFormat="1" ht="16.5" thickBot="1">
      <c r="A13" s="377"/>
      <c r="B13" s="139" t="s">
        <v>13</v>
      </c>
      <c r="C13" s="135" t="s">
        <v>13</v>
      </c>
      <c r="D13" s="140" t="s">
        <v>13</v>
      </c>
      <c r="E13" s="242" t="s">
        <v>13</v>
      </c>
      <c r="F13" s="191" t="s">
        <v>13</v>
      </c>
      <c r="G13" s="124"/>
    </row>
    <row r="14" spans="1:7" s="129" customFormat="1" ht="21.75" customHeight="1">
      <c r="A14" s="126" t="s">
        <v>170</v>
      </c>
      <c r="B14" s="143">
        <v>8920</v>
      </c>
      <c r="C14" s="143">
        <v>13967</v>
      </c>
      <c r="D14" s="255" t="s">
        <v>508</v>
      </c>
      <c r="E14" s="183">
        <v>22887</v>
      </c>
      <c r="F14" s="255" t="s">
        <v>508</v>
      </c>
      <c r="G14" s="126"/>
    </row>
    <row r="15" spans="1:7" ht="21.75" customHeight="1">
      <c r="A15" s="126" t="s">
        <v>171</v>
      </c>
      <c r="B15" s="331">
        <v>-4</v>
      </c>
      <c r="C15" s="143">
        <v>52</v>
      </c>
      <c r="D15" s="255" t="s">
        <v>508</v>
      </c>
      <c r="E15" s="143">
        <v>48</v>
      </c>
      <c r="F15" s="255" t="s">
        <v>508</v>
      </c>
      <c r="G15" s="126"/>
    </row>
    <row r="16" spans="1:7" ht="21.75" customHeight="1">
      <c r="A16" s="126" t="s">
        <v>31</v>
      </c>
      <c r="B16" s="332">
        <v>-6697</v>
      </c>
      <c r="C16" s="187">
        <v>-12421</v>
      </c>
      <c r="D16" s="256" t="s">
        <v>508</v>
      </c>
      <c r="E16" s="145">
        <v>-19118</v>
      </c>
      <c r="F16" s="256" t="s">
        <v>508</v>
      </c>
      <c r="G16" s="126"/>
    </row>
    <row r="17" spans="1:7" s="129" customFormat="1" ht="21.75" customHeight="1">
      <c r="A17" s="124" t="s">
        <v>32</v>
      </c>
      <c r="B17" s="143">
        <v>2219</v>
      </c>
      <c r="C17" s="141">
        <v>1598</v>
      </c>
      <c r="D17" s="257" t="s">
        <v>383</v>
      </c>
      <c r="E17" s="141">
        <v>3817</v>
      </c>
      <c r="F17" s="257" t="s">
        <v>383</v>
      </c>
      <c r="G17" s="126"/>
    </row>
    <row r="18" spans="1:7" s="129" customFormat="1" ht="21.75" customHeight="1">
      <c r="A18" s="126" t="s">
        <v>33</v>
      </c>
      <c r="B18" s="143">
        <v>-377</v>
      </c>
      <c r="C18" s="143">
        <v>-776</v>
      </c>
      <c r="D18" s="255" t="s">
        <v>508</v>
      </c>
      <c r="E18" s="143">
        <v>-1153</v>
      </c>
      <c r="F18" s="255" t="s">
        <v>508</v>
      </c>
      <c r="G18" s="126"/>
    </row>
    <row r="19" spans="1:7" ht="21.75" customHeight="1">
      <c r="A19" s="126" t="s">
        <v>34</v>
      </c>
      <c r="B19" s="145">
        <v>-159</v>
      </c>
      <c r="C19" s="187">
        <v>-411</v>
      </c>
      <c r="D19" s="256" t="s">
        <v>508</v>
      </c>
      <c r="E19" s="145">
        <v>-570</v>
      </c>
      <c r="F19" s="256" t="s">
        <v>508</v>
      </c>
      <c r="G19" s="126"/>
    </row>
    <row r="20" spans="1:7" s="129" customFormat="1" ht="21.75" customHeight="1">
      <c r="A20" s="124" t="s">
        <v>35</v>
      </c>
      <c r="B20" s="143">
        <v>1683</v>
      </c>
      <c r="C20" s="141">
        <v>411</v>
      </c>
      <c r="D20" s="257" t="s">
        <v>383</v>
      </c>
      <c r="E20" s="141">
        <v>2094</v>
      </c>
      <c r="F20" s="257" t="s">
        <v>383</v>
      </c>
      <c r="G20" s="126"/>
    </row>
    <row r="21" spans="1:7" ht="21.75" customHeight="1">
      <c r="A21" s="126" t="s">
        <v>178</v>
      </c>
      <c r="B21" s="145">
        <v>0</v>
      </c>
      <c r="C21" s="187">
        <v>-164</v>
      </c>
      <c r="D21" s="256" t="s">
        <v>508</v>
      </c>
      <c r="E21" s="145">
        <v>-164</v>
      </c>
      <c r="F21" s="256" t="s">
        <v>508</v>
      </c>
      <c r="G21" s="126"/>
    </row>
    <row r="22" spans="1:7" s="129" customFormat="1" ht="21.75" customHeight="1">
      <c r="A22" s="124" t="s">
        <v>36</v>
      </c>
      <c r="B22" s="143">
        <v>1683</v>
      </c>
      <c r="C22" s="141">
        <v>247</v>
      </c>
      <c r="D22" s="257" t="s">
        <v>383</v>
      </c>
      <c r="E22" s="141">
        <v>1930</v>
      </c>
      <c r="F22" s="257" t="s">
        <v>383</v>
      </c>
      <c r="G22" s="126"/>
    </row>
    <row r="23" spans="1:7" ht="21.75" customHeight="1">
      <c r="A23" s="126" t="s">
        <v>181</v>
      </c>
      <c r="B23" s="143">
        <v>0</v>
      </c>
      <c r="C23" s="187">
        <v>0</v>
      </c>
      <c r="D23" s="255" t="s">
        <v>508</v>
      </c>
      <c r="E23" s="143">
        <v>0</v>
      </c>
      <c r="F23" s="255" t="s">
        <v>508</v>
      </c>
      <c r="G23" s="126"/>
    </row>
    <row r="24" spans="1:7" s="129" customFormat="1" ht="21.75" customHeight="1" thickBot="1">
      <c r="A24" s="124" t="s">
        <v>37</v>
      </c>
      <c r="B24" s="182">
        <v>1683</v>
      </c>
      <c r="C24" s="146">
        <v>247</v>
      </c>
      <c r="D24" s="258" t="s">
        <v>383</v>
      </c>
      <c r="E24" s="146">
        <v>1930</v>
      </c>
      <c r="F24" s="258" t="s">
        <v>383</v>
      </c>
      <c r="G24" s="126"/>
    </row>
    <row r="25" spans="1:7" ht="15.75" thickTop="1">
      <c r="A25" s="126"/>
      <c r="B25" s="143"/>
      <c r="C25" s="143"/>
      <c r="D25" s="255"/>
      <c r="E25" s="143"/>
      <c r="F25" s="192"/>
      <c r="G25" s="126"/>
    </row>
    <row r="26" spans="1:7" s="129" customFormat="1" ht="14.25" customHeight="1">
      <c r="A26" s="124" t="s">
        <v>38</v>
      </c>
      <c r="B26" s="143"/>
      <c r="C26" s="143"/>
      <c r="D26" s="255"/>
      <c r="F26" s="192"/>
      <c r="G26" s="126"/>
    </row>
    <row r="27" spans="1:7" ht="15">
      <c r="A27" s="148" t="s">
        <v>497</v>
      </c>
      <c r="B27" s="188"/>
      <c r="C27" s="322">
        <v>0.11852207293666028</v>
      </c>
      <c r="D27" s="318" t="s">
        <v>508</v>
      </c>
      <c r="E27" s="198">
        <v>0.9261036468330134</v>
      </c>
      <c r="F27" s="318" t="s">
        <v>508</v>
      </c>
      <c r="G27" s="126"/>
    </row>
    <row r="28" spans="1:7" ht="15">
      <c r="A28" s="148"/>
      <c r="B28" s="143"/>
      <c r="C28" s="319"/>
      <c r="D28" s="320"/>
      <c r="E28" s="319"/>
      <c r="F28" s="320"/>
      <c r="G28" s="126"/>
    </row>
    <row r="29" spans="1:7" ht="15.75" thickBot="1">
      <c r="A29" s="149" t="s">
        <v>498</v>
      </c>
      <c r="B29" s="189"/>
      <c r="C29" s="323" t="s">
        <v>508</v>
      </c>
      <c r="D29" s="321" t="s">
        <v>508</v>
      </c>
      <c r="E29" s="323" t="s">
        <v>508</v>
      </c>
      <c r="F29" s="321" t="s">
        <v>508</v>
      </c>
      <c r="G29" s="193"/>
    </row>
    <row r="30" spans="1:6" ht="15">
      <c r="A30" s="378"/>
      <c r="B30" s="378"/>
      <c r="C30" s="378"/>
      <c r="D30" s="378"/>
      <c r="E30" s="378"/>
      <c r="F30" s="378"/>
    </row>
    <row r="31" spans="1:6" s="132" customFormat="1" ht="31.5" customHeight="1">
      <c r="A31" s="349" t="s">
        <v>500</v>
      </c>
      <c r="B31" s="349"/>
      <c r="C31" s="349"/>
      <c r="D31" s="349"/>
      <c r="E31" s="349"/>
      <c r="F31" s="349"/>
    </row>
  </sheetData>
  <sheetProtection password="C47D" sheet="1" objects="1" scenarios="1" selectLockedCells="1" selectUnlockedCells="1"/>
  <mergeCells count="14">
    <mergeCell ref="A6:F6"/>
    <mergeCell ref="A5:F5"/>
    <mergeCell ref="E10:F10"/>
    <mergeCell ref="E9:F9"/>
    <mergeCell ref="A31:F31"/>
    <mergeCell ref="A9:A13"/>
    <mergeCell ref="A30:F30"/>
    <mergeCell ref="A1:F4"/>
    <mergeCell ref="A8:F8"/>
    <mergeCell ref="A7:F7"/>
    <mergeCell ref="C9:D9"/>
    <mergeCell ref="C10:D10"/>
    <mergeCell ref="C11:D11"/>
    <mergeCell ref="E11:F11"/>
  </mergeCells>
  <printOptions horizontalCentered="1"/>
  <pageMargins left="0.75" right="0.5" top="0.75" bottom="0.5" header="0.25" footer="0.25"/>
  <pageSetup fitToHeight="1" fitToWidth="1" horizontalDpi="600" verticalDpi="600" orientation="portrait" paperSize="9" scale="79" r:id="rId2"/>
  <headerFooter alignWithMargins="0">
    <oddFooter>&amp;L&amp;F&amp;C&amp;A - Pg &amp;P/&amp;N&amp;RDate: &amp;D</oddFooter>
  </headerFooter>
  <drawing r:id="rId1"/>
</worksheet>
</file>

<file path=xl/worksheets/sheet3.xml><?xml version="1.0" encoding="utf-8"?>
<worksheet xmlns="http://schemas.openxmlformats.org/spreadsheetml/2006/main" xmlns:r="http://schemas.openxmlformats.org/officeDocument/2006/relationships">
  <sheetPr>
    <tabColor indexed="26"/>
    <pageSetUpPr fitToPage="1"/>
  </sheetPr>
  <dimension ref="A1:G26"/>
  <sheetViews>
    <sheetView workbookViewId="0" topLeftCell="A22">
      <selection activeCell="C36" sqref="C36"/>
    </sheetView>
  </sheetViews>
  <sheetFormatPr defaultColWidth="9.140625" defaultRowHeight="12.75"/>
  <cols>
    <col min="1" max="1" width="1.7109375" style="117" customWidth="1"/>
    <col min="2" max="2" width="33.7109375" style="117" customWidth="1"/>
    <col min="3" max="3" width="14.28125" style="117" bestFit="1" customWidth="1"/>
    <col min="4" max="4" width="13.57421875" style="117" customWidth="1"/>
    <col min="5" max="6" width="14.57421875" style="117" customWidth="1"/>
    <col min="7" max="7" width="13.00390625" style="117" customWidth="1"/>
    <col min="8" max="16384" width="9.140625" style="117" customWidth="1"/>
  </cols>
  <sheetData>
    <row r="1" spans="1:7" ht="15">
      <c r="A1" s="346"/>
      <c r="B1" s="346"/>
      <c r="C1" s="346"/>
      <c r="D1" s="346"/>
      <c r="E1" s="346"/>
      <c r="F1" s="346"/>
      <c r="G1" s="346"/>
    </row>
    <row r="2" spans="1:7" ht="15">
      <c r="A2" s="346"/>
      <c r="B2" s="346"/>
      <c r="C2" s="346"/>
      <c r="D2" s="346"/>
      <c r="E2" s="346"/>
      <c r="F2" s="346"/>
      <c r="G2" s="346"/>
    </row>
    <row r="3" spans="1:7" ht="15">
      <c r="A3" s="346"/>
      <c r="B3" s="346"/>
      <c r="C3" s="346"/>
      <c r="D3" s="346"/>
      <c r="E3" s="346"/>
      <c r="F3" s="346"/>
      <c r="G3" s="346"/>
    </row>
    <row r="4" spans="1:7" ht="15">
      <c r="A4" s="346"/>
      <c r="B4" s="346"/>
      <c r="C4" s="346"/>
      <c r="D4" s="346"/>
      <c r="E4" s="346"/>
      <c r="F4" s="346"/>
      <c r="G4" s="346"/>
    </row>
    <row r="5" spans="1:7" ht="20.25">
      <c r="A5" s="348" t="s">
        <v>122</v>
      </c>
      <c r="B5" s="348"/>
      <c r="C5" s="348"/>
      <c r="D5" s="348"/>
      <c r="E5" s="348"/>
      <c r="F5" s="348"/>
      <c r="G5" s="348"/>
    </row>
    <row r="6" spans="1:7" ht="16.5" customHeight="1">
      <c r="A6" s="392" t="s">
        <v>511</v>
      </c>
      <c r="B6" s="392"/>
      <c r="C6" s="392"/>
      <c r="D6" s="392"/>
      <c r="E6" s="392"/>
      <c r="F6" s="392"/>
      <c r="G6" s="392"/>
    </row>
    <row r="7" spans="1:7" ht="16.5" customHeight="1">
      <c r="A7" s="397" t="s">
        <v>6</v>
      </c>
      <c r="B7" s="397"/>
      <c r="C7" s="397"/>
      <c r="D7" s="397"/>
      <c r="E7" s="397"/>
      <c r="F7" s="397"/>
      <c r="G7" s="397"/>
    </row>
    <row r="8" spans="1:7" ht="15.75" thickBot="1">
      <c r="A8" s="346"/>
      <c r="B8" s="346"/>
      <c r="C8" s="346"/>
      <c r="D8" s="346"/>
      <c r="E8" s="346"/>
      <c r="F8" s="346"/>
      <c r="G8" s="346"/>
    </row>
    <row r="9" spans="1:7" s="129" customFormat="1" ht="15" customHeight="1">
      <c r="A9" s="375"/>
      <c r="B9" s="393"/>
      <c r="C9" s="406" t="s">
        <v>41</v>
      </c>
      <c r="D9" s="407"/>
      <c r="E9" s="401" t="s">
        <v>44</v>
      </c>
      <c r="F9" s="398" t="s">
        <v>45</v>
      </c>
      <c r="G9" s="404" t="s">
        <v>155</v>
      </c>
    </row>
    <row r="10" spans="1:7" s="129" customFormat="1" ht="15.75">
      <c r="A10" s="376"/>
      <c r="B10" s="394"/>
      <c r="C10" s="408"/>
      <c r="D10" s="409"/>
      <c r="E10" s="402"/>
      <c r="F10" s="399"/>
      <c r="G10" s="405"/>
    </row>
    <row r="11" spans="1:7" s="129" customFormat="1" ht="16.5" thickBot="1">
      <c r="A11" s="376"/>
      <c r="B11" s="394"/>
      <c r="C11" s="410"/>
      <c r="D11" s="411"/>
      <c r="E11" s="403"/>
      <c r="F11" s="400"/>
      <c r="G11" s="405"/>
    </row>
    <row r="12" spans="1:7" s="129" customFormat="1" ht="15.75">
      <c r="A12" s="376"/>
      <c r="B12" s="395"/>
      <c r="C12" s="153" t="s">
        <v>46</v>
      </c>
      <c r="D12" s="154" t="s">
        <v>47</v>
      </c>
      <c r="E12" s="154" t="s">
        <v>48</v>
      </c>
      <c r="F12" s="155" t="s">
        <v>49</v>
      </c>
      <c r="G12" s="156"/>
    </row>
    <row r="13" spans="1:7" s="129" customFormat="1" ht="15.75">
      <c r="A13" s="376"/>
      <c r="B13" s="395"/>
      <c r="C13" s="153" t="s">
        <v>50</v>
      </c>
      <c r="D13" s="154" t="s">
        <v>51</v>
      </c>
      <c r="E13" s="154" t="s">
        <v>52</v>
      </c>
      <c r="F13" s="155" t="s">
        <v>53</v>
      </c>
      <c r="G13" s="155"/>
    </row>
    <row r="14" spans="1:7" s="129" customFormat="1" ht="16.5" thickBot="1">
      <c r="A14" s="377"/>
      <c r="B14" s="396"/>
      <c r="C14" s="157" t="s">
        <v>54</v>
      </c>
      <c r="D14" s="140" t="s">
        <v>13</v>
      </c>
      <c r="E14" s="140" t="s">
        <v>13</v>
      </c>
      <c r="F14" s="123" t="s">
        <v>13</v>
      </c>
      <c r="G14" s="123" t="s">
        <v>13</v>
      </c>
    </row>
    <row r="15" spans="1:7" s="129" customFormat="1" ht="32.25" customHeight="1">
      <c r="A15" s="390" t="s">
        <v>513</v>
      </c>
      <c r="B15" s="391"/>
      <c r="C15" s="141">
        <v>3432</v>
      </c>
      <c r="D15" s="142">
        <v>3432</v>
      </c>
      <c r="E15" s="142">
        <v>3667</v>
      </c>
      <c r="F15" s="158">
        <v>20018</v>
      </c>
      <c r="G15" s="158">
        <v>27117</v>
      </c>
    </row>
    <row r="16" spans="1:7" ht="15">
      <c r="A16" s="126"/>
      <c r="B16" s="130"/>
      <c r="C16" s="143"/>
      <c r="D16" s="144"/>
      <c r="E16" s="144"/>
      <c r="F16" s="136"/>
      <c r="G16" s="136"/>
    </row>
    <row r="17" spans="1:7" ht="30">
      <c r="A17" s="126"/>
      <c r="B17" s="194" t="s">
        <v>514</v>
      </c>
      <c r="C17" s="195">
        <v>17408</v>
      </c>
      <c r="D17" s="144">
        <v>17408</v>
      </c>
      <c r="E17" s="144">
        <v>-3667</v>
      </c>
      <c r="F17" s="136">
        <v>-13741</v>
      </c>
      <c r="G17" s="136">
        <v>0</v>
      </c>
    </row>
    <row r="18" spans="1:7" ht="15">
      <c r="A18" s="126"/>
      <c r="B18" s="259"/>
      <c r="C18" s="143"/>
      <c r="D18" s="144"/>
      <c r="E18" s="144"/>
      <c r="F18" s="136"/>
      <c r="G18" s="136"/>
    </row>
    <row r="19" spans="1:7" ht="46.5" customHeight="1">
      <c r="A19" s="126"/>
      <c r="B19" s="194" t="s">
        <v>40</v>
      </c>
      <c r="C19" s="143">
        <v>187560</v>
      </c>
      <c r="D19" s="144">
        <v>0</v>
      </c>
      <c r="E19" s="144"/>
      <c r="F19" s="136"/>
      <c r="G19" s="136"/>
    </row>
    <row r="20" spans="1:7" ht="15">
      <c r="A20" s="126"/>
      <c r="B20" s="130"/>
      <c r="C20" s="143"/>
      <c r="D20" s="144"/>
      <c r="E20" s="144"/>
      <c r="F20" s="136"/>
      <c r="G20" s="136"/>
    </row>
    <row r="21" spans="1:7" ht="15">
      <c r="A21" s="126"/>
      <c r="B21" s="130" t="s">
        <v>37</v>
      </c>
      <c r="C21" s="143"/>
      <c r="D21" s="144"/>
      <c r="E21" s="144"/>
      <c r="F21" s="136">
        <v>1930</v>
      </c>
      <c r="G21" s="136">
        <v>1930</v>
      </c>
    </row>
    <row r="22" spans="1:7" ht="15">
      <c r="A22" s="126"/>
      <c r="B22" s="130"/>
      <c r="C22" s="143"/>
      <c r="D22" s="144"/>
      <c r="E22" s="144"/>
      <c r="F22" s="136"/>
      <c r="G22" s="136"/>
    </row>
    <row r="23" spans="1:7" s="129" customFormat="1" ht="32.25" customHeight="1" thickBot="1">
      <c r="A23" s="388" t="s">
        <v>515</v>
      </c>
      <c r="B23" s="389"/>
      <c r="C23" s="146">
        <v>208400</v>
      </c>
      <c r="D23" s="147">
        <v>20840</v>
      </c>
      <c r="E23" s="147">
        <v>0</v>
      </c>
      <c r="F23" s="160">
        <v>8207</v>
      </c>
      <c r="G23" s="160">
        <v>29047</v>
      </c>
    </row>
    <row r="24" spans="1:7" s="129" customFormat="1" ht="17.25" thickBot="1" thickTop="1">
      <c r="A24" s="161"/>
      <c r="B24" s="162"/>
      <c r="C24" s="163"/>
      <c r="D24" s="150">
        <v>0</v>
      </c>
      <c r="E24" s="164"/>
      <c r="F24" s="196">
        <v>0</v>
      </c>
      <c r="G24" s="165"/>
    </row>
    <row r="25" spans="1:7" s="129" customFormat="1" ht="15.75">
      <c r="A25" s="355"/>
      <c r="B25" s="355"/>
      <c r="C25" s="355"/>
      <c r="D25" s="355"/>
      <c r="E25" s="355"/>
      <c r="F25" s="355"/>
      <c r="G25" s="355"/>
    </row>
    <row r="26" spans="1:7" ht="32.25" customHeight="1">
      <c r="A26" s="349" t="s">
        <v>501</v>
      </c>
      <c r="B26" s="349"/>
      <c r="C26" s="349"/>
      <c r="D26" s="349"/>
      <c r="E26" s="349"/>
      <c r="F26" s="349"/>
      <c r="G26" s="349"/>
    </row>
  </sheetData>
  <sheetProtection password="C47D" sheet="1" objects="1" scenarios="1" selectLockedCells="1" selectUnlockedCells="1"/>
  <mergeCells count="14">
    <mergeCell ref="A1:G4"/>
    <mergeCell ref="A5:G5"/>
    <mergeCell ref="A6:G6"/>
    <mergeCell ref="A9:B14"/>
    <mergeCell ref="A7:G7"/>
    <mergeCell ref="A8:G8"/>
    <mergeCell ref="F9:F11"/>
    <mergeCell ref="E9:E11"/>
    <mergeCell ref="G9:G11"/>
    <mergeCell ref="C9:D11"/>
    <mergeCell ref="A26:G26"/>
    <mergeCell ref="A23:B23"/>
    <mergeCell ref="A25:G25"/>
    <mergeCell ref="A15:B15"/>
  </mergeCells>
  <printOptions horizontalCentered="1"/>
  <pageMargins left="0.75" right="0.5" top="0.75" bottom="0.5" header="0.25" footer="0.25"/>
  <pageSetup fitToHeight="1" fitToWidth="1" horizontalDpi="600" verticalDpi="600" orientation="portrait" paperSize="9" scale="86" r:id="rId2"/>
  <headerFooter alignWithMargins="0">
    <oddFooter>&amp;L&amp;F&amp;C&amp;A - Pg &amp;P/&amp;N&amp;RDate: &amp;D</oddFooter>
  </headerFooter>
  <drawing r:id="rId1"/>
</worksheet>
</file>

<file path=xl/worksheets/sheet4.xml><?xml version="1.0" encoding="utf-8"?>
<worksheet xmlns="http://schemas.openxmlformats.org/spreadsheetml/2006/main" xmlns:r="http://schemas.openxmlformats.org/officeDocument/2006/relationships">
  <sheetPr>
    <tabColor indexed="26"/>
    <pageSetUpPr fitToPage="1"/>
  </sheetPr>
  <dimension ref="A1:L45"/>
  <sheetViews>
    <sheetView workbookViewId="0" topLeftCell="A17">
      <selection activeCell="C24" sqref="C24"/>
    </sheetView>
  </sheetViews>
  <sheetFormatPr defaultColWidth="9.140625" defaultRowHeight="12.75"/>
  <cols>
    <col min="1" max="1" width="69.57421875" style="117" customWidth="1"/>
    <col min="2" max="2" width="9.00390625" style="117" customWidth="1"/>
    <col min="3" max="3" width="14.7109375" style="117" customWidth="1"/>
    <col min="4" max="4" width="1.7109375" style="117" customWidth="1"/>
    <col min="5" max="5" width="12.7109375" style="117" customWidth="1"/>
    <col min="6" max="16384" width="9.140625" style="117" customWidth="1"/>
  </cols>
  <sheetData>
    <row r="1" spans="1:5" ht="15">
      <c r="A1" s="346"/>
      <c r="B1" s="346"/>
      <c r="C1" s="346"/>
      <c r="D1" s="346"/>
      <c r="E1" s="346"/>
    </row>
    <row r="2" spans="1:5" ht="15">
      <c r="A2" s="346"/>
      <c r="B2" s="346"/>
      <c r="C2" s="346"/>
      <c r="D2" s="346"/>
      <c r="E2" s="346"/>
    </row>
    <row r="3" spans="1:5" ht="15">
      <c r="A3" s="346"/>
      <c r="B3" s="346"/>
      <c r="C3" s="346"/>
      <c r="D3" s="346"/>
      <c r="E3" s="346"/>
    </row>
    <row r="4" spans="1:5" ht="15">
      <c r="A4" s="346"/>
      <c r="B4" s="346"/>
      <c r="C4" s="346"/>
      <c r="D4" s="346"/>
      <c r="E4" s="346"/>
    </row>
    <row r="5" spans="1:12" ht="20.25">
      <c r="A5" s="348" t="s">
        <v>122</v>
      </c>
      <c r="B5" s="348"/>
      <c r="C5" s="348"/>
      <c r="D5" s="348"/>
      <c r="E5" s="348"/>
      <c r="F5" s="166"/>
      <c r="G5" s="166"/>
      <c r="H5" s="166"/>
      <c r="I5" s="166"/>
      <c r="J5" s="166"/>
      <c r="K5" s="166"/>
      <c r="L5" s="166"/>
    </row>
    <row r="6" spans="1:6" ht="16.5" customHeight="1">
      <c r="A6" s="385" t="s">
        <v>512</v>
      </c>
      <c r="B6" s="385"/>
      <c r="C6" s="385"/>
      <c r="D6" s="385"/>
      <c r="E6" s="385"/>
      <c r="F6" s="167"/>
    </row>
    <row r="7" spans="1:6" ht="16.5" customHeight="1">
      <c r="A7" s="348" t="s">
        <v>6</v>
      </c>
      <c r="B7" s="348"/>
      <c r="C7" s="348"/>
      <c r="D7" s="348"/>
      <c r="E7" s="348"/>
      <c r="F7" s="168"/>
    </row>
    <row r="8" spans="1:5" ht="16.5" thickBot="1">
      <c r="A8" s="421"/>
      <c r="B8" s="421"/>
      <c r="C8" s="421"/>
      <c r="D8" s="421"/>
      <c r="E8" s="421"/>
    </row>
    <row r="9" spans="1:6" ht="15.75" customHeight="1">
      <c r="A9" s="433"/>
      <c r="B9" s="425" t="s">
        <v>55</v>
      </c>
      <c r="C9" s="426"/>
      <c r="D9" s="426"/>
      <c r="E9" s="427"/>
      <c r="F9" s="126"/>
    </row>
    <row r="10" spans="1:6" ht="15.75" customHeight="1">
      <c r="A10" s="434"/>
      <c r="B10" s="381" t="s">
        <v>56</v>
      </c>
      <c r="C10" s="386"/>
      <c r="D10" s="386"/>
      <c r="E10" s="382"/>
      <c r="F10" s="126"/>
    </row>
    <row r="11" spans="1:6" ht="15.75" thickBot="1">
      <c r="A11" s="434"/>
      <c r="B11" s="422" t="s">
        <v>29</v>
      </c>
      <c r="C11" s="423"/>
      <c r="D11" s="423"/>
      <c r="E11" s="424"/>
      <c r="F11" s="126"/>
    </row>
    <row r="12" spans="1:5" ht="15.75">
      <c r="A12" s="434"/>
      <c r="B12" s="169"/>
      <c r="C12" s="254" t="s">
        <v>30</v>
      </c>
      <c r="D12" s="417" t="s">
        <v>425</v>
      </c>
      <c r="E12" s="418"/>
    </row>
    <row r="13" spans="1:5" ht="16.5" thickBot="1">
      <c r="A13" s="435"/>
      <c r="B13" s="171" t="s">
        <v>169</v>
      </c>
      <c r="C13" s="123" t="s">
        <v>13</v>
      </c>
      <c r="D13" s="350" t="s">
        <v>13</v>
      </c>
      <c r="E13" s="416"/>
    </row>
    <row r="14" spans="1:5" ht="15">
      <c r="A14" s="126" t="s">
        <v>57</v>
      </c>
      <c r="B14" s="120"/>
      <c r="C14" s="172">
        <v>-810</v>
      </c>
      <c r="D14" s="419" t="s">
        <v>508</v>
      </c>
      <c r="E14" s="420"/>
    </row>
    <row r="15" spans="1:5" ht="15.75">
      <c r="A15" s="126"/>
      <c r="B15" s="120"/>
      <c r="C15" s="173"/>
      <c r="D15" s="376"/>
      <c r="E15" s="394"/>
    </row>
    <row r="16" spans="1:5" ht="15">
      <c r="A16" s="126" t="s">
        <v>58</v>
      </c>
      <c r="B16" s="120"/>
      <c r="C16" s="173">
        <v>-6277</v>
      </c>
      <c r="D16" s="414" t="s">
        <v>508</v>
      </c>
      <c r="E16" s="415"/>
    </row>
    <row r="17" spans="1:5" ht="15.75">
      <c r="A17" s="126"/>
      <c r="B17" s="120"/>
      <c r="C17" s="173"/>
      <c r="D17" s="376"/>
      <c r="E17" s="394"/>
    </row>
    <row r="18" spans="1:5" ht="15">
      <c r="A18" s="126" t="s">
        <v>60</v>
      </c>
      <c r="B18" s="120"/>
      <c r="C18" s="173">
        <v>3077</v>
      </c>
      <c r="D18" s="414" t="s">
        <v>508</v>
      </c>
      <c r="E18" s="415"/>
    </row>
    <row r="19" spans="1:5" ht="15.75">
      <c r="A19" s="126"/>
      <c r="B19" s="120"/>
      <c r="C19" s="174"/>
      <c r="D19" s="431"/>
      <c r="E19" s="432"/>
    </row>
    <row r="20" spans="1:5" ht="15">
      <c r="A20" s="126" t="s">
        <v>61</v>
      </c>
      <c r="B20" s="120"/>
      <c r="C20" s="173">
        <v>-4010</v>
      </c>
      <c r="D20" s="414" t="s">
        <v>383</v>
      </c>
      <c r="E20" s="415"/>
    </row>
    <row r="21" spans="1:5" ht="15.75">
      <c r="A21" s="126"/>
      <c r="B21" s="120"/>
      <c r="C21" s="173"/>
      <c r="D21" s="376"/>
      <c r="E21" s="394"/>
    </row>
    <row r="22" spans="1:5" ht="15">
      <c r="A22" s="126" t="s">
        <v>62</v>
      </c>
      <c r="B22" s="120"/>
      <c r="C22" s="173">
        <v>40</v>
      </c>
      <c r="D22" s="357" t="s">
        <v>508</v>
      </c>
      <c r="E22" s="430"/>
    </row>
    <row r="23" spans="1:5" ht="15.75">
      <c r="A23" s="126"/>
      <c r="B23" s="120"/>
      <c r="C23" s="173"/>
      <c r="D23" s="376"/>
      <c r="E23" s="394"/>
    </row>
    <row r="24" spans="1:5" ht="15.75" thickBot="1">
      <c r="A24" s="126" t="s">
        <v>63</v>
      </c>
      <c r="B24" s="120" t="s">
        <v>59</v>
      </c>
      <c r="C24" s="175">
        <v>-3970</v>
      </c>
      <c r="D24" s="428" t="s">
        <v>508</v>
      </c>
      <c r="E24" s="429"/>
    </row>
    <row r="25" spans="1:5" ht="17.25" thickBot="1" thickTop="1">
      <c r="A25" s="131"/>
      <c r="B25" s="122"/>
      <c r="C25" s="176">
        <v>0</v>
      </c>
      <c r="D25" s="412"/>
      <c r="E25" s="413"/>
    </row>
    <row r="26" spans="1:5" ht="15.75">
      <c r="A26" s="159"/>
      <c r="B26" s="152"/>
      <c r="C26" s="177"/>
      <c r="D26" s="178"/>
      <c r="E26" s="178"/>
    </row>
    <row r="27" spans="1:5" ht="15.75">
      <c r="A27" s="159" t="s">
        <v>64</v>
      </c>
      <c r="B27" s="152"/>
      <c r="C27" s="177"/>
      <c r="D27" s="178"/>
      <c r="E27" s="178"/>
    </row>
    <row r="28" spans="1:5" ht="15">
      <c r="A28" s="130" t="s">
        <v>509</v>
      </c>
      <c r="B28" s="179"/>
      <c r="C28" s="177"/>
      <c r="D28" s="178"/>
      <c r="E28" s="178"/>
    </row>
    <row r="29" spans="1:5" ht="15.75">
      <c r="A29" s="130" t="s">
        <v>65</v>
      </c>
      <c r="B29" s="179"/>
      <c r="C29" s="327" t="s">
        <v>13</v>
      </c>
      <c r="D29" s="178"/>
      <c r="E29" s="178"/>
    </row>
    <row r="30" spans="1:5" ht="15">
      <c r="A30" s="130" t="s">
        <v>66</v>
      </c>
      <c r="B30" s="179"/>
      <c r="C30" s="197">
        <v>1181</v>
      </c>
      <c r="D30" s="178"/>
      <c r="E30" s="178"/>
    </row>
    <row r="31" spans="1:5" ht="15">
      <c r="A31" s="130" t="s">
        <v>42</v>
      </c>
      <c r="B31" s="179"/>
      <c r="C31" s="177">
        <v>-5151</v>
      </c>
      <c r="D31" s="178"/>
      <c r="E31" s="178"/>
    </row>
    <row r="32" spans="1:5" ht="15.75" thickBot="1">
      <c r="A32" s="130"/>
      <c r="B32" s="179"/>
      <c r="C32" s="180">
        <v>-3970</v>
      </c>
      <c r="D32" s="178"/>
      <c r="E32" s="178"/>
    </row>
    <row r="33" spans="1:5" ht="15.75" thickTop="1">
      <c r="A33" s="346"/>
      <c r="B33" s="346"/>
      <c r="C33" s="346"/>
      <c r="D33" s="346"/>
      <c r="E33" s="346"/>
    </row>
    <row r="34" spans="1:9" ht="32.25" customHeight="1">
      <c r="A34" s="349" t="s">
        <v>502</v>
      </c>
      <c r="B34" s="349"/>
      <c r="C34" s="349"/>
      <c r="D34" s="349"/>
      <c r="E34" s="349"/>
      <c r="F34" s="181"/>
      <c r="G34" s="181"/>
      <c r="H34" s="181"/>
      <c r="I34" s="181"/>
    </row>
    <row r="35" spans="3:5" ht="15">
      <c r="C35" s="151"/>
      <c r="D35" s="151"/>
      <c r="E35" s="151"/>
    </row>
    <row r="36" spans="3:5" ht="15">
      <c r="C36" s="151"/>
      <c r="D36" s="151"/>
      <c r="E36" s="151"/>
    </row>
    <row r="37" spans="3:5" ht="15">
      <c r="C37" s="151"/>
      <c r="D37" s="151"/>
      <c r="E37" s="151"/>
    </row>
    <row r="38" spans="3:5" ht="15">
      <c r="C38" s="151"/>
      <c r="D38" s="151"/>
      <c r="E38" s="151"/>
    </row>
    <row r="39" spans="3:5" ht="15">
      <c r="C39" s="151"/>
      <c r="D39" s="151"/>
      <c r="E39" s="151"/>
    </row>
    <row r="40" spans="3:5" ht="15">
      <c r="C40" s="151"/>
      <c r="D40" s="151"/>
      <c r="E40" s="151"/>
    </row>
    <row r="41" spans="3:5" ht="15">
      <c r="C41" s="151"/>
      <c r="D41" s="151"/>
      <c r="E41" s="151"/>
    </row>
    <row r="42" spans="3:5" ht="15">
      <c r="C42" s="151"/>
      <c r="D42" s="151"/>
      <c r="E42" s="151"/>
    </row>
    <row r="43" spans="3:5" ht="15">
      <c r="C43" s="151"/>
      <c r="D43" s="151"/>
      <c r="E43" s="151"/>
    </row>
    <row r="44" spans="3:5" ht="15">
      <c r="C44" s="151"/>
      <c r="D44" s="151"/>
      <c r="E44" s="151"/>
    </row>
    <row r="45" spans="3:5" ht="15">
      <c r="C45" s="151"/>
      <c r="D45" s="151"/>
      <c r="E45" s="151"/>
    </row>
  </sheetData>
  <sheetProtection password="C47D" sheet="1" objects="1" scenarios="1" selectLockedCells="1" selectUnlockedCells="1"/>
  <mergeCells count="25">
    <mergeCell ref="A1:E4"/>
    <mergeCell ref="D24:E24"/>
    <mergeCell ref="D23:E23"/>
    <mergeCell ref="D22:E22"/>
    <mergeCell ref="D21:E21"/>
    <mergeCell ref="D20:E20"/>
    <mergeCell ref="D19:E19"/>
    <mergeCell ref="D18:E18"/>
    <mergeCell ref="A9:A13"/>
    <mergeCell ref="A5:E5"/>
    <mergeCell ref="A6:E6"/>
    <mergeCell ref="D13:E13"/>
    <mergeCell ref="D12:E12"/>
    <mergeCell ref="D15:E15"/>
    <mergeCell ref="D14:E14"/>
    <mergeCell ref="A8:E8"/>
    <mergeCell ref="B11:E11"/>
    <mergeCell ref="B10:E10"/>
    <mergeCell ref="B9:E9"/>
    <mergeCell ref="D25:E25"/>
    <mergeCell ref="A7:E7"/>
    <mergeCell ref="A33:E33"/>
    <mergeCell ref="A34:E34"/>
    <mergeCell ref="D17:E17"/>
    <mergeCell ref="D16:E16"/>
  </mergeCells>
  <printOptions horizontalCentered="1"/>
  <pageMargins left="0.75" right="0.5" top="0.75" bottom="0.5" header="0.25" footer="0.25"/>
  <pageSetup fitToHeight="1" fitToWidth="1" horizontalDpi="600" verticalDpi="600" orientation="portrait" paperSize="9" scale="84" r:id="rId2"/>
  <headerFooter alignWithMargins="0">
    <oddFooter>&amp;L&amp;F&amp;C&amp;A - Pg &amp;P/&amp;N&amp;RDate: &amp;D</oddFooter>
  </headerFooter>
  <drawing r:id="rId1"/>
</worksheet>
</file>

<file path=xl/worksheets/sheet5.xml><?xml version="1.0" encoding="utf-8"?>
<worksheet xmlns="http://schemas.openxmlformats.org/spreadsheetml/2006/main" xmlns:r="http://schemas.openxmlformats.org/officeDocument/2006/relationships">
  <sheetPr>
    <tabColor indexed="26"/>
    <pageSetUpPr fitToPage="1"/>
  </sheetPr>
  <dimension ref="A1:K240"/>
  <sheetViews>
    <sheetView tabSelected="1" workbookViewId="0" topLeftCell="A156">
      <selection activeCell="B166" sqref="B166"/>
    </sheetView>
  </sheetViews>
  <sheetFormatPr defaultColWidth="9.140625" defaultRowHeight="12.75"/>
  <cols>
    <col min="1" max="1" width="3.7109375" style="205" customWidth="1"/>
    <col min="2" max="2" width="63.8515625" style="199" customWidth="1"/>
    <col min="3" max="3" width="12.421875" style="199" customWidth="1"/>
    <col min="4" max="4" width="12.8515625" style="199" customWidth="1"/>
    <col min="5" max="5" width="12.28125" style="199" customWidth="1"/>
    <col min="6" max="6" width="11.00390625" style="199" customWidth="1"/>
    <col min="7" max="7" width="15.421875" style="199" bestFit="1" customWidth="1"/>
    <col min="8" max="8" width="12.421875" style="199" bestFit="1" customWidth="1"/>
    <col min="9" max="9" width="15.421875" style="199" bestFit="1" customWidth="1"/>
    <col min="10" max="16384" width="9.140625" style="199" customWidth="1"/>
  </cols>
  <sheetData>
    <row r="1" spans="1:6" ht="14.25">
      <c r="A1" s="452"/>
      <c r="B1" s="452"/>
      <c r="C1" s="452"/>
      <c r="D1" s="452"/>
      <c r="E1" s="452"/>
      <c r="F1" s="452"/>
    </row>
    <row r="2" spans="1:6" ht="14.25">
      <c r="A2" s="452"/>
      <c r="B2" s="452"/>
      <c r="C2" s="452"/>
      <c r="D2" s="452"/>
      <c r="E2" s="452"/>
      <c r="F2" s="452"/>
    </row>
    <row r="3" spans="1:6" ht="14.25">
      <c r="A3" s="452"/>
      <c r="B3" s="452"/>
      <c r="C3" s="452"/>
      <c r="D3" s="452"/>
      <c r="E3" s="452"/>
      <c r="F3" s="452"/>
    </row>
    <row r="4" spans="1:6" ht="15.75" customHeight="1">
      <c r="A4" s="452"/>
      <c r="B4" s="452"/>
      <c r="C4" s="452"/>
      <c r="D4" s="452"/>
      <c r="E4" s="452"/>
      <c r="F4" s="452"/>
    </row>
    <row r="5" spans="1:5" ht="20.25">
      <c r="A5" s="200" t="s">
        <v>43</v>
      </c>
      <c r="C5" s="201"/>
      <c r="D5" s="201"/>
      <c r="E5" s="201"/>
    </row>
    <row r="6" ht="20.25">
      <c r="A6" s="202" t="s">
        <v>67</v>
      </c>
    </row>
    <row r="7" ht="20.25">
      <c r="A7" s="202" t="s">
        <v>6</v>
      </c>
    </row>
    <row r="9" spans="1:6" s="204" customFormat="1" ht="15.75" customHeight="1">
      <c r="A9" s="203">
        <v>1</v>
      </c>
      <c r="B9" s="443" t="s">
        <v>68</v>
      </c>
      <c r="C9" s="443"/>
      <c r="D9" s="443"/>
      <c r="E9" s="443"/>
      <c r="F9" s="443"/>
    </row>
    <row r="10" spans="2:11" ht="42.75" customHeight="1">
      <c r="B10" s="436" t="s">
        <v>482</v>
      </c>
      <c r="C10" s="436"/>
      <c r="D10" s="436"/>
      <c r="E10" s="436"/>
      <c r="F10" s="436"/>
      <c r="G10" s="206"/>
      <c r="H10" s="206"/>
      <c r="I10" s="206"/>
      <c r="J10" s="206"/>
      <c r="K10" s="206"/>
    </row>
    <row r="11" spans="2:11" ht="31.5" customHeight="1">
      <c r="B11" s="436" t="s">
        <v>69</v>
      </c>
      <c r="C11" s="436"/>
      <c r="D11" s="436"/>
      <c r="E11" s="436"/>
      <c r="F11" s="436"/>
      <c r="G11" s="206"/>
      <c r="H11" s="206"/>
      <c r="I11" s="206"/>
      <c r="J11" s="206"/>
      <c r="K11" s="206"/>
    </row>
    <row r="12" spans="2:5" ht="45.75" customHeight="1">
      <c r="B12" s="436" t="s">
        <v>483</v>
      </c>
      <c r="C12" s="436"/>
      <c r="D12" s="436"/>
      <c r="E12" s="436"/>
    </row>
    <row r="13" ht="15.75" customHeight="1"/>
    <row r="14" ht="15.75" customHeight="1"/>
    <row r="15" spans="1:6" s="204" customFormat="1" ht="15.75" customHeight="1">
      <c r="A15" s="207">
        <v>2</v>
      </c>
      <c r="B15" s="443" t="s">
        <v>70</v>
      </c>
      <c r="C15" s="443"/>
      <c r="D15" s="443"/>
      <c r="E15" s="443"/>
      <c r="F15" s="443"/>
    </row>
    <row r="16" spans="2:6" ht="15.75" customHeight="1">
      <c r="B16" s="436" t="s">
        <v>71</v>
      </c>
      <c r="C16" s="436"/>
      <c r="D16" s="436"/>
      <c r="E16" s="436"/>
      <c r="F16" s="436"/>
    </row>
    <row r="17" ht="15.75" customHeight="1"/>
    <row r="18" ht="15.75" customHeight="1"/>
    <row r="19" spans="1:6" s="204" customFormat="1" ht="15.75" customHeight="1">
      <c r="A19" s="207">
        <v>3</v>
      </c>
      <c r="B19" s="443" t="s">
        <v>72</v>
      </c>
      <c r="C19" s="443"/>
      <c r="D19" s="443"/>
      <c r="E19" s="443"/>
      <c r="F19" s="443"/>
    </row>
    <row r="20" spans="2:6" ht="15.75" customHeight="1">
      <c r="B20" s="436" t="s">
        <v>73</v>
      </c>
      <c r="C20" s="436"/>
      <c r="D20" s="436"/>
      <c r="E20" s="436"/>
      <c r="F20" s="436"/>
    </row>
    <row r="21" spans="2:3" ht="15.75" customHeight="1">
      <c r="B21" s="208"/>
      <c r="C21" s="208"/>
    </row>
    <row r="22" ht="15.75" customHeight="1">
      <c r="B22" s="208"/>
    </row>
    <row r="23" spans="1:6" s="204" customFormat="1" ht="15.75" customHeight="1">
      <c r="A23" s="207">
        <v>4</v>
      </c>
      <c r="B23" s="443" t="s">
        <v>74</v>
      </c>
      <c r="C23" s="443"/>
      <c r="D23" s="443"/>
      <c r="E23" s="443"/>
      <c r="F23" s="443"/>
    </row>
    <row r="24" spans="2:6" ht="30" customHeight="1">
      <c r="B24" s="436" t="s">
        <v>75</v>
      </c>
      <c r="C24" s="436"/>
      <c r="D24" s="436"/>
      <c r="E24" s="436"/>
      <c r="F24" s="436"/>
    </row>
    <row r="25" spans="2:3" ht="15.75" customHeight="1">
      <c r="B25" s="208"/>
      <c r="C25" s="208"/>
    </row>
    <row r="26" spans="2:3" ht="15.75" customHeight="1">
      <c r="B26" s="208"/>
      <c r="C26" s="208"/>
    </row>
    <row r="27" spans="1:6" s="204" customFormat="1" ht="15.75" customHeight="1">
      <c r="A27" s="207">
        <v>5</v>
      </c>
      <c r="B27" s="443" t="s">
        <v>76</v>
      </c>
      <c r="C27" s="443"/>
      <c r="D27" s="443"/>
      <c r="E27" s="443"/>
      <c r="F27" s="443"/>
    </row>
    <row r="28" spans="2:6" ht="15.75" customHeight="1">
      <c r="B28" s="436" t="s">
        <v>77</v>
      </c>
      <c r="C28" s="436"/>
      <c r="D28" s="436"/>
      <c r="E28" s="436"/>
      <c r="F28" s="436"/>
    </row>
    <row r="29" spans="2:3" ht="15.75" customHeight="1">
      <c r="B29" s="208"/>
      <c r="C29" s="208"/>
    </row>
    <row r="30" spans="2:3" ht="15.75" customHeight="1">
      <c r="B30" s="208"/>
      <c r="C30" s="208"/>
    </row>
    <row r="31" spans="1:6" s="204" customFormat="1" ht="15.75" customHeight="1">
      <c r="A31" s="207">
        <v>6</v>
      </c>
      <c r="B31" s="443" t="s">
        <v>78</v>
      </c>
      <c r="C31" s="443"/>
      <c r="D31" s="443"/>
      <c r="E31" s="443"/>
      <c r="F31" s="443"/>
    </row>
    <row r="32" spans="2:6" ht="31.5" customHeight="1">
      <c r="B32" s="437" t="s">
        <v>79</v>
      </c>
      <c r="C32" s="437"/>
      <c r="D32" s="437"/>
      <c r="E32" s="437"/>
      <c r="F32" s="437"/>
    </row>
    <row r="33" spans="2:3" ht="15.75" customHeight="1">
      <c r="B33" s="208"/>
      <c r="C33" s="208"/>
    </row>
    <row r="34" spans="2:6" ht="15.75" customHeight="1">
      <c r="B34" s="208"/>
      <c r="C34" s="208"/>
      <c r="D34" s="208"/>
      <c r="E34" s="208"/>
      <c r="F34" s="208"/>
    </row>
    <row r="35" spans="1:6" s="204" customFormat="1" ht="15.75" customHeight="1">
      <c r="A35" s="207">
        <v>7</v>
      </c>
      <c r="B35" s="443" t="s">
        <v>80</v>
      </c>
      <c r="C35" s="443"/>
      <c r="D35" s="443"/>
      <c r="E35" s="443"/>
      <c r="F35" s="443"/>
    </row>
    <row r="36" spans="2:6" ht="15">
      <c r="B36" s="436" t="s">
        <v>484</v>
      </c>
      <c r="C36" s="436"/>
      <c r="D36" s="436"/>
      <c r="E36" s="436"/>
      <c r="F36" s="436"/>
    </row>
    <row r="37" spans="2:6" ht="15.75" customHeight="1">
      <c r="B37" s="208"/>
      <c r="C37" s="208"/>
      <c r="D37" s="208"/>
      <c r="E37" s="208"/>
      <c r="F37" s="208"/>
    </row>
    <row r="38" spans="2:6" ht="15.75" customHeight="1">
      <c r="B38" s="208"/>
      <c r="C38" s="208"/>
      <c r="D38" s="208"/>
      <c r="E38" s="208"/>
      <c r="F38" s="208"/>
    </row>
    <row r="39" spans="1:6" s="204" customFormat="1" ht="15.75" customHeight="1">
      <c r="A39" s="207">
        <v>8</v>
      </c>
      <c r="B39" s="443" t="s">
        <v>81</v>
      </c>
      <c r="C39" s="443"/>
      <c r="D39" s="443"/>
      <c r="E39" s="443"/>
      <c r="F39" s="443"/>
    </row>
    <row r="40" spans="2:6" ht="30.75" customHeight="1">
      <c r="B40" s="436" t="s">
        <v>506</v>
      </c>
      <c r="C40" s="436"/>
      <c r="D40" s="436"/>
      <c r="E40" s="436"/>
      <c r="F40" s="436"/>
    </row>
    <row r="41" spans="2:6" ht="15.75" customHeight="1">
      <c r="B41" s="208"/>
      <c r="C41" s="208"/>
      <c r="D41" s="208"/>
      <c r="E41" s="208"/>
      <c r="F41" s="208"/>
    </row>
    <row r="42" spans="2:6" ht="15.75" customHeight="1">
      <c r="B42" s="436" t="s">
        <v>505</v>
      </c>
      <c r="C42" s="436"/>
      <c r="D42" s="436"/>
      <c r="E42" s="436"/>
      <c r="F42" s="436"/>
    </row>
    <row r="43" spans="2:6" ht="15.75" customHeight="1" thickBot="1">
      <c r="B43" s="208"/>
      <c r="C43" s="208"/>
      <c r="D43" s="208"/>
      <c r="E43" s="208"/>
      <c r="F43" s="208"/>
    </row>
    <row r="44" spans="1:6" ht="15.75" customHeight="1">
      <c r="A44" s="209"/>
      <c r="B44" s="449"/>
      <c r="C44" s="439" t="s">
        <v>82</v>
      </c>
      <c r="D44" s="440"/>
      <c r="E44" s="439" t="s">
        <v>83</v>
      </c>
      <c r="F44" s="440"/>
    </row>
    <row r="45" spans="1:6" ht="15.75" customHeight="1" thickBot="1">
      <c r="A45" s="209"/>
      <c r="B45" s="450"/>
      <c r="C45" s="441" t="s">
        <v>84</v>
      </c>
      <c r="D45" s="442"/>
      <c r="E45" s="441" t="s">
        <v>84</v>
      </c>
      <c r="F45" s="442"/>
    </row>
    <row r="46" spans="1:6" ht="15.75" customHeight="1">
      <c r="A46" s="209"/>
      <c r="B46" s="450"/>
      <c r="C46" s="260" t="s">
        <v>30</v>
      </c>
      <c r="D46" s="261" t="s">
        <v>425</v>
      </c>
      <c r="E46" s="260" t="s">
        <v>30</v>
      </c>
      <c r="F46" s="261" t="s">
        <v>425</v>
      </c>
    </row>
    <row r="47" spans="1:6" ht="15.75" customHeight="1" thickBot="1">
      <c r="A47" s="209"/>
      <c r="B47" s="451"/>
      <c r="C47" s="262" t="s">
        <v>13</v>
      </c>
      <c r="D47" s="263" t="s">
        <v>13</v>
      </c>
      <c r="E47" s="262" t="s">
        <v>85</v>
      </c>
      <c r="F47" s="263" t="s">
        <v>13</v>
      </c>
    </row>
    <row r="48" spans="1:6" ht="15.75" customHeight="1">
      <c r="A48" s="214"/>
      <c r="B48" s="215" t="s">
        <v>524</v>
      </c>
      <c r="C48" s="264">
        <v>7591</v>
      </c>
      <c r="D48" s="266" t="s">
        <v>508</v>
      </c>
      <c r="E48" s="264">
        <v>13363</v>
      </c>
      <c r="F48" s="266" t="s">
        <v>508</v>
      </c>
    </row>
    <row r="49" spans="1:6" ht="15.75" customHeight="1">
      <c r="A49" s="214"/>
      <c r="B49" s="215" t="s">
        <v>525</v>
      </c>
      <c r="C49" s="264">
        <v>6376</v>
      </c>
      <c r="D49" s="266" t="s">
        <v>508</v>
      </c>
      <c r="E49" s="264">
        <v>9524</v>
      </c>
      <c r="F49" s="266" t="s">
        <v>508</v>
      </c>
    </row>
    <row r="50" spans="1:6" ht="15.75" customHeight="1" thickBot="1">
      <c r="A50" s="209"/>
      <c r="B50" s="216"/>
      <c r="C50" s="265">
        <v>13967</v>
      </c>
      <c r="D50" s="267" t="s">
        <v>383</v>
      </c>
      <c r="E50" s="265">
        <v>22887</v>
      </c>
      <c r="F50" s="267" t="s">
        <v>383</v>
      </c>
    </row>
    <row r="51" spans="2:6" ht="15.75" customHeight="1">
      <c r="B51" s="208"/>
      <c r="C51" s="328">
        <v>0</v>
      </c>
      <c r="D51" s="208"/>
      <c r="E51" s="328">
        <v>0</v>
      </c>
      <c r="F51" s="208"/>
    </row>
    <row r="52" spans="2:6" ht="15.75" customHeight="1">
      <c r="B52" s="208"/>
      <c r="C52" s="248"/>
      <c r="D52" s="208"/>
      <c r="E52" s="248"/>
      <c r="F52" s="208"/>
    </row>
    <row r="53" spans="1:6" s="204" customFormat="1" ht="15.75" customHeight="1">
      <c r="A53" s="207">
        <v>9</v>
      </c>
      <c r="B53" s="443" t="s">
        <v>86</v>
      </c>
      <c r="C53" s="443"/>
      <c r="D53" s="443"/>
      <c r="E53" s="443"/>
      <c r="F53" s="443"/>
    </row>
    <row r="54" spans="2:6" ht="15.75" customHeight="1">
      <c r="B54" s="436" t="s">
        <v>87</v>
      </c>
      <c r="C54" s="436"/>
      <c r="D54" s="436"/>
      <c r="E54" s="436"/>
      <c r="F54" s="436"/>
    </row>
    <row r="55" ht="15.75" customHeight="1"/>
    <row r="56" spans="2:6" ht="15.75" customHeight="1">
      <c r="B56" s="208"/>
      <c r="C56" s="208"/>
      <c r="D56" s="208"/>
      <c r="E56" s="208"/>
      <c r="F56" s="208"/>
    </row>
    <row r="57" spans="1:6" s="204" customFormat="1" ht="15.75" customHeight="1">
      <c r="A57" s="207">
        <v>10</v>
      </c>
      <c r="B57" s="443" t="s">
        <v>88</v>
      </c>
      <c r="C57" s="443"/>
      <c r="D57" s="443"/>
      <c r="E57" s="443"/>
      <c r="F57" s="443"/>
    </row>
    <row r="58" spans="2:6" ht="15">
      <c r="B58" s="436" t="s">
        <v>352</v>
      </c>
      <c r="C58" s="436"/>
      <c r="D58" s="436"/>
      <c r="E58" s="436"/>
      <c r="F58" s="436"/>
    </row>
    <row r="59" spans="2:6" ht="15">
      <c r="B59" s="333" t="s">
        <v>485</v>
      </c>
      <c r="C59" s="206"/>
      <c r="D59" s="206"/>
      <c r="E59" s="206"/>
      <c r="F59" s="206"/>
    </row>
    <row r="60" spans="2:6" ht="15.75" customHeight="1">
      <c r="B60" s="334" t="s">
        <v>486</v>
      </c>
      <c r="C60" s="208"/>
      <c r="D60" s="208"/>
      <c r="E60" s="208"/>
      <c r="F60" s="208"/>
    </row>
    <row r="61" spans="2:6" ht="15.75" customHeight="1">
      <c r="B61" s="208"/>
      <c r="C61" s="208"/>
      <c r="D61" s="208"/>
      <c r="E61" s="208"/>
      <c r="F61" s="208"/>
    </row>
    <row r="62" spans="1:6" s="204" customFormat="1" ht="15.75" customHeight="1">
      <c r="A62" s="207">
        <v>11</v>
      </c>
      <c r="B62" s="443" t="s">
        <v>89</v>
      </c>
      <c r="C62" s="443"/>
      <c r="D62" s="443"/>
      <c r="E62" s="443"/>
      <c r="F62" s="443"/>
    </row>
    <row r="63" spans="2:6" ht="15.75" customHeight="1">
      <c r="B63" s="437" t="s">
        <v>487</v>
      </c>
      <c r="C63" s="437"/>
      <c r="D63" s="437"/>
      <c r="E63" s="437"/>
      <c r="F63" s="437"/>
    </row>
    <row r="64" spans="2:6" ht="15.75" customHeight="1">
      <c r="B64" s="208"/>
      <c r="C64" s="208"/>
      <c r="D64" s="208"/>
      <c r="E64" s="208"/>
      <c r="F64" s="208"/>
    </row>
    <row r="65" spans="2:6" ht="15.75" customHeight="1">
      <c r="B65" s="208"/>
      <c r="C65" s="208"/>
      <c r="D65" s="208"/>
      <c r="E65" s="208"/>
      <c r="F65" s="208"/>
    </row>
    <row r="66" spans="1:6" s="204" customFormat="1" ht="15.75" customHeight="1">
      <c r="A66" s="207">
        <v>12</v>
      </c>
      <c r="B66" s="443" t="s">
        <v>90</v>
      </c>
      <c r="C66" s="443"/>
      <c r="D66" s="443"/>
      <c r="E66" s="443"/>
      <c r="F66" s="443"/>
    </row>
    <row r="67" spans="2:6" ht="31.5" customHeight="1">
      <c r="B67" s="436" t="s">
        <v>353</v>
      </c>
      <c r="C67" s="436"/>
      <c r="D67" s="436"/>
      <c r="E67" s="436"/>
      <c r="F67" s="436"/>
    </row>
    <row r="68" spans="2:6" ht="15.75" customHeight="1">
      <c r="B68" s="208"/>
      <c r="C68" s="208"/>
      <c r="D68" s="208"/>
      <c r="E68" s="208"/>
      <c r="F68" s="208"/>
    </row>
    <row r="69" spans="2:6" ht="15.75" customHeight="1">
      <c r="B69" s="208"/>
      <c r="C69" s="208"/>
      <c r="D69" s="208"/>
      <c r="E69" s="208"/>
      <c r="F69" s="208"/>
    </row>
    <row r="70" spans="1:6" s="204" customFormat="1" ht="15.75" customHeight="1">
      <c r="A70" s="207">
        <v>13</v>
      </c>
      <c r="B70" s="443" t="s">
        <v>91</v>
      </c>
      <c r="C70" s="443"/>
      <c r="D70" s="443"/>
      <c r="E70" s="443"/>
      <c r="F70" s="443"/>
    </row>
    <row r="71" spans="2:6" ht="30.75" customHeight="1">
      <c r="B71" s="436" t="s">
        <v>386</v>
      </c>
      <c r="C71" s="436"/>
      <c r="D71" s="436"/>
      <c r="E71" s="436"/>
      <c r="F71" s="436"/>
    </row>
    <row r="72" spans="2:6" ht="15.75" customHeight="1" thickBot="1">
      <c r="B72" s="436"/>
      <c r="C72" s="436"/>
      <c r="D72" s="436"/>
      <c r="E72" s="436"/>
      <c r="F72" s="436"/>
    </row>
    <row r="73" spans="1:6" ht="15.75" customHeight="1">
      <c r="A73" s="209"/>
      <c r="B73" s="449"/>
      <c r="C73" s="439" t="s">
        <v>82</v>
      </c>
      <c r="D73" s="440"/>
      <c r="E73" s="439" t="s">
        <v>83</v>
      </c>
      <c r="F73" s="440"/>
    </row>
    <row r="74" spans="1:6" ht="15.75" customHeight="1" thickBot="1">
      <c r="A74" s="209"/>
      <c r="B74" s="450"/>
      <c r="C74" s="441" t="s">
        <v>84</v>
      </c>
      <c r="D74" s="442"/>
      <c r="E74" s="441" t="s">
        <v>84</v>
      </c>
      <c r="F74" s="442"/>
    </row>
    <row r="75" spans="1:6" ht="15.75" customHeight="1">
      <c r="A75" s="209"/>
      <c r="B75" s="450"/>
      <c r="C75" s="260" t="s">
        <v>30</v>
      </c>
      <c r="D75" s="261" t="s">
        <v>425</v>
      </c>
      <c r="E75" s="260" t="s">
        <v>30</v>
      </c>
      <c r="F75" s="261" t="s">
        <v>425</v>
      </c>
    </row>
    <row r="76" spans="1:6" ht="15.75" customHeight="1" thickBot="1">
      <c r="A76" s="209"/>
      <c r="B76" s="451"/>
      <c r="C76" s="262" t="s">
        <v>13</v>
      </c>
      <c r="D76" s="263" t="s">
        <v>13</v>
      </c>
      <c r="E76" s="262" t="s">
        <v>85</v>
      </c>
      <c r="F76" s="263" t="s">
        <v>13</v>
      </c>
    </row>
    <row r="77" spans="1:6" ht="15.75" customHeight="1">
      <c r="A77" s="209"/>
      <c r="B77" s="298" t="s">
        <v>387</v>
      </c>
      <c r="C77" s="313">
        <v>373</v>
      </c>
      <c r="D77" s="314" t="s">
        <v>508</v>
      </c>
      <c r="E77" s="313">
        <v>462</v>
      </c>
      <c r="F77" s="314" t="s">
        <v>508</v>
      </c>
    </row>
    <row r="78" spans="1:6" ht="16.5" customHeight="1">
      <c r="A78" s="214"/>
      <c r="B78" s="229" t="s">
        <v>388</v>
      </c>
      <c r="C78" s="315">
        <v>0</v>
      </c>
      <c r="D78" s="314" t="s">
        <v>508</v>
      </c>
      <c r="E78" s="315">
        <v>-44</v>
      </c>
      <c r="F78" s="314" t="s">
        <v>508</v>
      </c>
    </row>
    <row r="79" spans="1:6" ht="16.5" customHeight="1">
      <c r="A79" s="214"/>
      <c r="B79" s="229" t="s">
        <v>389</v>
      </c>
      <c r="C79" s="315">
        <v>-76</v>
      </c>
      <c r="D79" s="314" t="s">
        <v>396</v>
      </c>
      <c r="E79" s="315">
        <v>-171</v>
      </c>
      <c r="F79" s="314" t="s">
        <v>396</v>
      </c>
    </row>
    <row r="80" spans="1:6" ht="16.5" customHeight="1">
      <c r="A80" s="214"/>
      <c r="B80" s="229" t="s">
        <v>245</v>
      </c>
      <c r="C80" s="315">
        <v>29</v>
      </c>
      <c r="D80" s="314" t="s">
        <v>508</v>
      </c>
      <c r="E80" s="315">
        <v>29</v>
      </c>
      <c r="F80" s="314" t="s">
        <v>508</v>
      </c>
    </row>
    <row r="81" spans="1:6" ht="16.5" customHeight="1">
      <c r="A81" s="214"/>
      <c r="B81" s="229" t="s">
        <v>390</v>
      </c>
      <c r="C81" s="315">
        <v>90</v>
      </c>
      <c r="D81" s="314" t="s">
        <v>508</v>
      </c>
      <c r="E81" s="315">
        <v>180</v>
      </c>
      <c r="F81" s="314" t="s">
        <v>508</v>
      </c>
    </row>
    <row r="82" spans="1:6" ht="16.5" customHeight="1" thickBot="1">
      <c r="A82" s="214"/>
      <c r="B82" s="299" t="s">
        <v>391</v>
      </c>
      <c r="C82" s="316">
        <v>-5710</v>
      </c>
      <c r="D82" s="317" t="s">
        <v>508</v>
      </c>
      <c r="E82" s="316">
        <v>-5710</v>
      </c>
      <c r="F82" s="317" t="s">
        <v>508</v>
      </c>
    </row>
    <row r="83" spans="2:6" ht="15.75" customHeight="1">
      <c r="B83" s="208"/>
      <c r="C83" s="248"/>
      <c r="D83" s="208"/>
      <c r="E83" s="248"/>
      <c r="F83" s="208"/>
    </row>
    <row r="84" spans="2:6" ht="15.75" customHeight="1">
      <c r="B84" s="208"/>
      <c r="C84" s="208"/>
      <c r="D84" s="208"/>
      <c r="E84" s="208"/>
      <c r="F84" s="208"/>
    </row>
    <row r="85" spans="1:6" s="204" customFormat="1" ht="15.75" customHeight="1">
      <c r="A85" s="207">
        <v>14</v>
      </c>
      <c r="B85" s="443" t="s">
        <v>92</v>
      </c>
      <c r="C85" s="443"/>
      <c r="D85" s="443"/>
      <c r="E85" s="443"/>
      <c r="F85" s="443"/>
    </row>
    <row r="86" spans="2:6" ht="15.75" customHeight="1">
      <c r="B86" s="436" t="s">
        <v>392</v>
      </c>
      <c r="C86" s="436"/>
      <c r="D86" s="436"/>
      <c r="E86" s="436"/>
      <c r="F86" s="436"/>
    </row>
    <row r="87" spans="2:6" ht="15.75" customHeight="1">
      <c r="B87" s="208"/>
      <c r="C87" s="208"/>
      <c r="D87" s="208"/>
      <c r="E87" s="208"/>
      <c r="F87" s="208"/>
    </row>
    <row r="88" spans="2:6" ht="15.75" customHeight="1">
      <c r="B88" s="208"/>
      <c r="C88" s="208"/>
      <c r="D88" s="208"/>
      <c r="E88" s="208"/>
      <c r="F88" s="208"/>
    </row>
    <row r="89" spans="1:6" s="204" customFormat="1" ht="15.75" customHeight="1">
      <c r="A89" s="207">
        <v>15</v>
      </c>
      <c r="B89" s="443" t="s">
        <v>93</v>
      </c>
      <c r="C89" s="443"/>
      <c r="D89" s="443"/>
      <c r="E89" s="443"/>
      <c r="F89" s="443"/>
    </row>
    <row r="90" spans="2:6" ht="48" customHeight="1">
      <c r="B90" s="438" t="s">
        <v>393</v>
      </c>
      <c r="C90" s="438"/>
      <c r="D90" s="438"/>
      <c r="E90" s="438"/>
      <c r="F90" s="438"/>
    </row>
    <row r="91" spans="2:6" ht="15.75" customHeight="1">
      <c r="B91" s="208"/>
      <c r="C91" s="208"/>
      <c r="D91" s="208"/>
      <c r="E91" s="208"/>
      <c r="F91" s="208"/>
    </row>
    <row r="92" spans="2:6" ht="15.75" customHeight="1">
      <c r="B92" s="208"/>
      <c r="C92" s="208"/>
      <c r="D92" s="208"/>
      <c r="E92" s="208"/>
      <c r="F92" s="208"/>
    </row>
    <row r="93" spans="1:6" s="204" customFormat="1" ht="15.75" customHeight="1">
      <c r="A93" s="207">
        <v>16</v>
      </c>
      <c r="B93" s="443" t="s">
        <v>95</v>
      </c>
      <c r="C93" s="443"/>
      <c r="D93" s="443"/>
      <c r="E93" s="443"/>
      <c r="F93" s="443"/>
    </row>
    <row r="94" spans="2:6" ht="15.75" customHeight="1" thickBot="1">
      <c r="B94" s="208"/>
      <c r="C94" s="208"/>
      <c r="D94" s="208"/>
      <c r="E94" s="208"/>
      <c r="F94" s="208"/>
    </row>
    <row r="95" spans="1:6" ht="15.75" customHeight="1" thickBot="1">
      <c r="A95" s="209"/>
      <c r="B95" s="444"/>
      <c r="C95" s="447" t="s">
        <v>96</v>
      </c>
      <c r="D95" s="448"/>
      <c r="E95" s="225"/>
      <c r="F95" s="226"/>
    </row>
    <row r="96" spans="1:6" ht="15.75" customHeight="1">
      <c r="A96" s="209"/>
      <c r="B96" s="445"/>
      <c r="C96" s="227">
        <v>38260</v>
      </c>
      <c r="D96" s="228">
        <v>38352</v>
      </c>
      <c r="E96" s="225"/>
      <c r="F96" s="221"/>
    </row>
    <row r="97" spans="1:6" ht="15.75" customHeight="1" thickBot="1">
      <c r="A97" s="209"/>
      <c r="B97" s="446"/>
      <c r="C97" s="218" t="s">
        <v>13</v>
      </c>
      <c r="D97" s="217" t="s">
        <v>13</v>
      </c>
      <c r="E97" s="225"/>
      <c r="F97" s="221"/>
    </row>
    <row r="98" spans="1:6" ht="15.75" customHeight="1">
      <c r="A98" s="214"/>
      <c r="B98" s="215" t="s">
        <v>94</v>
      </c>
      <c r="C98" s="244">
        <v>8920</v>
      </c>
      <c r="D98" s="268">
        <v>13967</v>
      </c>
      <c r="E98" s="221"/>
      <c r="F98" s="208"/>
    </row>
    <row r="99" spans="1:6" s="225" customFormat="1" ht="15.75" customHeight="1">
      <c r="A99" s="214"/>
      <c r="B99" s="269" t="s">
        <v>35</v>
      </c>
      <c r="C99" s="270">
        <v>1683</v>
      </c>
      <c r="D99" s="271">
        <v>411</v>
      </c>
      <c r="E99" s="221"/>
      <c r="F99" s="221"/>
    </row>
    <row r="100" spans="2:6" ht="15.75" customHeight="1">
      <c r="B100" s="208"/>
      <c r="C100" s="208"/>
      <c r="D100" s="208"/>
      <c r="E100" s="208"/>
      <c r="F100" s="208"/>
    </row>
    <row r="101" spans="2:6" ht="28.5" customHeight="1">
      <c r="B101" s="438" t="s">
        <v>394</v>
      </c>
      <c r="C101" s="438"/>
      <c r="D101" s="438"/>
      <c r="E101" s="438"/>
      <c r="F101" s="438"/>
    </row>
    <row r="102" spans="2:6" ht="15.75" customHeight="1">
      <c r="B102" s="208"/>
      <c r="C102" s="208"/>
      <c r="D102" s="208"/>
      <c r="E102" s="208"/>
      <c r="F102" s="208"/>
    </row>
    <row r="103" spans="2:6" ht="15.75" customHeight="1">
      <c r="B103" s="208"/>
      <c r="C103" s="208"/>
      <c r="D103" s="208"/>
      <c r="E103" s="208"/>
      <c r="F103" s="208"/>
    </row>
    <row r="104" spans="1:6" s="204" customFormat="1" ht="15.75" customHeight="1">
      <c r="A104" s="207">
        <v>17</v>
      </c>
      <c r="B104" s="443" t="s">
        <v>97</v>
      </c>
      <c r="C104" s="443"/>
      <c r="D104" s="443"/>
      <c r="E104" s="443"/>
      <c r="F104" s="443"/>
    </row>
    <row r="105" spans="2:6" ht="31.5" customHeight="1">
      <c r="B105" s="438" t="s">
        <v>504</v>
      </c>
      <c r="C105" s="438"/>
      <c r="D105" s="438"/>
      <c r="E105" s="438"/>
      <c r="F105" s="438"/>
    </row>
    <row r="106" spans="2:6" ht="15.75" customHeight="1">
      <c r="B106" s="208"/>
      <c r="C106" s="208"/>
      <c r="D106" s="208"/>
      <c r="E106" s="208"/>
      <c r="F106" s="208"/>
    </row>
    <row r="107" spans="2:6" ht="15.75" customHeight="1">
      <c r="B107" s="208"/>
      <c r="C107" s="208"/>
      <c r="D107" s="208"/>
      <c r="E107" s="208"/>
      <c r="F107" s="208"/>
    </row>
    <row r="108" spans="1:6" s="204" customFormat="1" ht="15.75" customHeight="1">
      <c r="A108" s="207">
        <v>18</v>
      </c>
      <c r="B108" s="443" t="s">
        <v>98</v>
      </c>
      <c r="C108" s="443"/>
      <c r="D108" s="443"/>
      <c r="E108" s="443"/>
      <c r="F108" s="443"/>
    </row>
    <row r="109" spans="2:6" ht="31.5" customHeight="1">
      <c r="B109" s="436" t="s">
        <v>349</v>
      </c>
      <c r="C109" s="436"/>
      <c r="D109" s="436"/>
      <c r="E109" s="436"/>
      <c r="F109" s="208"/>
    </row>
    <row r="110" spans="2:6" ht="15.75" customHeight="1">
      <c r="B110" s="208"/>
      <c r="C110" s="208"/>
      <c r="D110" s="208"/>
      <c r="E110" s="208"/>
      <c r="F110" s="208"/>
    </row>
    <row r="111" spans="2:6" ht="15.75" customHeight="1">
      <c r="B111" s="208"/>
      <c r="C111" s="208"/>
      <c r="D111" s="208"/>
      <c r="E111" s="208"/>
      <c r="F111" s="208"/>
    </row>
    <row r="112" spans="1:6" s="204" customFormat="1" ht="15.75" customHeight="1">
      <c r="A112" s="207">
        <v>19</v>
      </c>
      <c r="B112" s="443" t="s">
        <v>99</v>
      </c>
      <c r="C112" s="443"/>
      <c r="D112" s="443"/>
      <c r="E112" s="443"/>
      <c r="F112" s="443"/>
    </row>
    <row r="113" spans="2:6" ht="15.75" customHeight="1" thickBot="1">
      <c r="B113" s="208"/>
      <c r="C113" s="208"/>
      <c r="D113" s="208"/>
      <c r="E113" s="208"/>
      <c r="F113" s="208"/>
    </row>
    <row r="114" spans="1:6" ht="15.75" customHeight="1">
      <c r="A114" s="209"/>
      <c r="B114" s="444"/>
      <c r="C114" s="439" t="s">
        <v>82</v>
      </c>
      <c r="D114" s="440"/>
      <c r="E114" s="460" t="s">
        <v>83</v>
      </c>
      <c r="F114" s="440"/>
    </row>
    <row r="115" spans="1:6" ht="15.75" customHeight="1">
      <c r="A115" s="209"/>
      <c r="B115" s="445"/>
      <c r="C115" s="456" t="s">
        <v>100</v>
      </c>
      <c r="D115" s="457"/>
      <c r="E115" s="459" t="s">
        <v>56</v>
      </c>
      <c r="F115" s="457"/>
    </row>
    <row r="116" spans="1:6" ht="15.75" customHeight="1" thickBot="1">
      <c r="A116" s="209"/>
      <c r="B116" s="445"/>
      <c r="C116" s="454">
        <v>38717</v>
      </c>
      <c r="D116" s="455"/>
      <c r="E116" s="458">
        <v>38717</v>
      </c>
      <c r="F116" s="455"/>
    </row>
    <row r="117" spans="1:6" ht="15.75" customHeight="1">
      <c r="A117" s="209"/>
      <c r="B117" s="445"/>
      <c r="C117" s="210" t="s">
        <v>30</v>
      </c>
      <c r="D117" s="211" t="s">
        <v>425</v>
      </c>
      <c r="E117" s="222" t="s">
        <v>30</v>
      </c>
      <c r="F117" s="211" t="s">
        <v>425</v>
      </c>
    </row>
    <row r="118" spans="1:6" ht="15.75" customHeight="1" thickBot="1">
      <c r="A118" s="209"/>
      <c r="B118" s="446"/>
      <c r="C118" s="212" t="s">
        <v>13</v>
      </c>
      <c r="D118" s="213" t="s">
        <v>13</v>
      </c>
      <c r="E118" s="223" t="s">
        <v>13</v>
      </c>
      <c r="F118" s="213" t="s">
        <v>13</v>
      </c>
    </row>
    <row r="119" spans="1:6" ht="15.75" customHeight="1">
      <c r="A119" s="214"/>
      <c r="B119" s="229" t="s">
        <v>516</v>
      </c>
      <c r="C119" s="273">
        <v>11</v>
      </c>
      <c r="D119" s="274" t="s">
        <v>508</v>
      </c>
      <c r="E119" s="247">
        <v>11</v>
      </c>
      <c r="F119" s="274" t="s">
        <v>508</v>
      </c>
    </row>
    <row r="120" spans="1:6" ht="15.75" customHeight="1">
      <c r="A120" s="209"/>
      <c r="B120" s="229" t="s">
        <v>192</v>
      </c>
      <c r="C120" s="277">
        <v>153</v>
      </c>
      <c r="D120" s="275" t="s">
        <v>508</v>
      </c>
      <c r="E120" s="279">
        <v>153</v>
      </c>
      <c r="F120" s="275" t="s">
        <v>508</v>
      </c>
    </row>
    <row r="121" spans="1:6" ht="15.75" customHeight="1" thickBot="1">
      <c r="A121" s="209"/>
      <c r="B121" s="218"/>
      <c r="C121" s="245">
        <v>164</v>
      </c>
      <c r="D121" s="276" t="s">
        <v>383</v>
      </c>
      <c r="E121" s="272">
        <v>164</v>
      </c>
      <c r="F121" s="276" t="s">
        <v>383</v>
      </c>
    </row>
    <row r="122" spans="1:6" ht="15.75" customHeight="1">
      <c r="A122" s="209"/>
      <c r="B122" s="219"/>
      <c r="C122" s="219"/>
      <c r="D122" s="219"/>
      <c r="E122" s="278">
        <v>0</v>
      </c>
      <c r="F122" s="219"/>
    </row>
    <row r="123" spans="2:6" ht="31.5" customHeight="1">
      <c r="B123" s="453" t="s">
        <v>517</v>
      </c>
      <c r="C123" s="453"/>
      <c r="D123" s="453"/>
      <c r="E123" s="453"/>
      <c r="F123" s="453"/>
    </row>
    <row r="124" spans="2:6" ht="15.75" customHeight="1">
      <c r="B124" s="453"/>
      <c r="C124" s="453"/>
      <c r="D124" s="453"/>
      <c r="E124" s="453"/>
      <c r="F124" s="453"/>
    </row>
    <row r="125" spans="2:6" ht="15.75" customHeight="1">
      <c r="B125" s="208"/>
      <c r="C125" s="208"/>
      <c r="D125" s="208"/>
      <c r="E125" s="208"/>
      <c r="F125" s="208"/>
    </row>
    <row r="126" spans="1:6" s="204" customFormat="1" ht="15.75" customHeight="1">
      <c r="A126" s="207">
        <v>20</v>
      </c>
      <c r="B126" s="443" t="s">
        <v>101</v>
      </c>
      <c r="C126" s="443"/>
      <c r="D126" s="443"/>
      <c r="E126" s="443"/>
      <c r="F126" s="443"/>
    </row>
    <row r="127" spans="2:6" ht="15.75" customHeight="1">
      <c r="B127" s="453" t="s">
        <v>102</v>
      </c>
      <c r="C127" s="453"/>
      <c r="D127" s="453"/>
      <c r="E127" s="453"/>
      <c r="F127" s="453"/>
    </row>
    <row r="128" spans="2:6" ht="15.75" customHeight="1">
      <c r="B128" s="453"/>
      <c r="C128" s="453"/>
      <c r="D128" s="453"/>
      <c r="E128" s="453"/>
      <c r="F128" s="453"/>
    </row>
    <row r="129" spans="2:6" ht="15.75" customHeight="1">
      <c r="B129" s="208"/>
      <c r="C129" s="208"/>
      <c r="D129" s="208"/>
      <c r="E129" s="208"/>
      <c r="F129" s="208"/>
    </row>
    <row r="130" spans="1:6" s="204" customFormat="1" ht="15.75" customHeight="1">
      <c r="A130" s="207">
        <v>21</v>
      </c>
      <c r="B130" s="443" t="s">
        <v>103</v>
      </c>
      <c r="C130" s="443"/>
      <c r="D130" s="443"/>
      <c r="E130" s="443"/>
      <c r="F130" s="443"/>
    </row>
    <row r="131" spans="1:6" s="204" customFormat="1" ht="15.75" customHeight="1">
      <c r="A131" s="207"/>
      <c r="B131" s="443" t="s">
        <v>104</v>
      </c>
      <c r="C131" s="443"/>
      <c r="D131" s="443"/>
      <c r="E131" s="443"/>
      <c r="F131" s="443"/>
    </row>
    <row r="132" spans="2:6" ht="15.75" customHeight="1">
      <c r="B132" s="453" t="s">
        <v>105</v>
      </c>
      <c r="C132" s="453"/>
      <c r="D132" s="453"/>
      <c r="E132" s="453"/>
      <c r="F132" s="453"/>
    </row>
    <row r="133" spans="2:6" ht="15.75" customHeight="1">
      <c r="B133" s="208"/>
      <c r="C133" s="208"/>
      <c r="D133" s="208"/>
      <c r="E133" s="208"/>
      <c r="F133" s="208"/>
    </row>
    <row r="134" spans="2:6" ht="15.75" customHeight="1">
      <c r="B134" s="208"/>
      <c r="C134" s="208"/>
      <c r="D134" s="208"/>
      <c r="E134" s="208"/>
      <c r="F134" s="208"/>
    </row>
    <row r="135" spans="1:6" s="335" customFormat="1" ht="15.75" customHeight="1">
      <c r="A135" s="205">
        <v>22</v>
      </c>
      <c r="B135" s="461" t="s">
        <v>106</v>
      </c>
      <c r="C135" s="461"/>
      <c r="D135" s="461"/>
      <c r="E135" s="461"/>
      <c r="F135" s="461"/>
    </row>
    <row r="136" spans="2:6" ht="64.5" customHeight="1">
      <c r="B136" s="453" t="s">
        <v>356</v>
      </c>
      <c r="C136" s="453"/>
      <c r="D136" s="453"/>
      <c r="E136" s="453"/>
      <c r="F136" s="453"/>
    </row>
    <row r="137" spans="2:6" ht="15">
      <c r="B137" s="330"/>
      <c r="C137" s="330"/>
      <c r="D137" s="330"/>
      <c r="E137" s="330"/>
      <c r="F137" s="330"/>
    </row>
    <row r="138" spans="2:5" ht="15.75" customHeight="1">
      <c r="B138" s="336" t="s">
        <v>489</v>
      </c>
      <c r="C138" s="208"/>
      <c r="D138" s="208"/>
      <c r="E138" s="208"/>
    </row>
    <row r="139" spans="2:6" ht="59.25" customHeight="1">
      <c r="B139" s="453" t="s">
        <v>490</v>
      </c>
      <c r="C139" s="453"/>
      <c r="D139" s="453"/>
      <c r="E139" s="453"/>
      <c r="F139" s="453"/>
    </row>
    <row r="140" spans="2:6" ht="30" customHeight="1">
      <c r="B140" s="337" t="s">
        <v>491</v>
      </c>
      <c r="C140" s="208"/>
      <c r="D140" s="208"/>
      <c r="E140" s="208"/>
      <c r="F140" s="208"/>
    </row>
    <row r="141" spans="2:6" ht="15">
      <c r="B141" s="337"/>
      <c r="C141" s="208"/>
      <c r="D141" s="208"/>
      <c r="E141" s="208"/>
      <c r="F141" s="208"/>
    </row>
    <row r="142" spans="2:5" ht="15">
      <c r="B142" s="336" t="s">
        <v>492</v>
      </c>
      <c r="C142" s="208"/>
      <c r="D142" s="208"/>
      <c r="E142" s="208"/>
    </row>
    <row r="143" spans="2:6" ht="108" customHeight="1">
      <c r="B143" s="453" t="s">
        <v>358</v>
      </c>
      <c r="C143" s="453"/>
      <c r="D143" s="453"/>
      <c r="E143" s="453"/>
      <c r="F143" s="453"/>
    </row>
    <row r="144" spans="2:6" ht="15.75" customHeight="1">
      <c r="B144" s="337"/>
      <c r="C144" s="208"/>
      <c r="D144" s="208"/>
      <c r="E144" s="208"/>
      <c r="F144" s="208"/>
    </row>
    <row r="145" spans="2:6" ht="63" customHeight="1">
      <c r="B145" s="453" t="s">
        <v>357</v>
      </c>
      <c r="C145" s="453"/>
      <c r="D145" s="453"/>
      <c r="E145" s="453"/>
      <c r="F145" s="453"/>
    </row>
    <row r="146" spans="2:6" ht="15">
      <c r="B146" s="330"/>
      <c r="C146" s="330"/>
      <c r="D146" s="330"/>
      <c r="E146" s="330"/>
      <c r="F146" s="330"/>
    </row>
    <row r="147" spans="2:6" ht="66" customHeight="1">
      <c r="B147" s="453" t="s">
        <v>527</v>
      </c>
      <c r="C147" s="453"/>
      <c r="D147" s="453"/>
      <c r="E147" s="453"/>
      <c r="F147" s="453"/>
    </row>
    <row r="148" spans="2:6" ht="15">
      <c r="B148" s="330"/>
      <c r="C148" s="330"/>
      <c r="D148" s="330"/>
      <c r="E148" s="330"/>
      <c r="F148" s="330"/>
    </row>
    <row r="149" spans="2:5" ht="15.75" customHeight="1">
      <c r="B149" s="336" t="s">
        <v>496</v>
      </c>
      <c r="C149" s="208"/>
      <c r="D149" s="208"/>
      <c r="E149" s="208"/>
    </row>
    <row r="150" spans="2:6" ht="63.75" customHeight="1">
      <c r="B150" s="453" t="s">
        <v>528</v>
      </c>
      <c r="C150" s="453"/>
      <c r="D150" s="453"/>
      <c r="E150" s="453"/>
      <c r="F150" s="453"/>
    </row>
    <row r="151" spans="2:6" ht="15.75" customHeight="1">
      <c r="B151" s="337"/>
      <c r="C151" s="208"/>
      <c r="D151" s="208"/>
      <c r="E151" s="208"/>
      <c r="F151" s="208"/>
    </row>
    <row r="152" spans="2:6" ht="45" customHeight="1">
      <c r="B152" s="453" t="s">
        <v>355</v>
      </c>
      <c r="C152" s="453"/>
      <c r="D152" s="453"/>
      <c r="E152" s="453"/>
      <c r="F152" s="453"/>
    </row>
    <row r="153" spans="2:6" ht="15">
      <c r="B153" s="330"/>
      <c r="C153" s="330"/>
      <c r="D153" s="330"/>
      <c r="E153" s="330"/>
      <c r="F153" s="330"/>
    </row>
    <row r="154" spans="2:5" ht="15.75" customHeight="1">
      <c r="B154" s="336" t="s">
        <v>493</v>
      </c>
      <c r="C154" s="208"/>
      <c r="D154" s="208"/>
      <c r="E154" s="208"/>
    </row>
    <row r="155" spans="2:6" ht="67.5" customHeight="1">
      <c r="B155" s="453" t="s">
        <v>354</v>
      </c>
      <c r="C155" s="453"/>
      <c r="D155" s="453"/>
      <c r="E155" s="453"/>
      <c r="F155" s="453"/>
    </row>
    <row r="156" spans="2:6" ht="15">
      <c r="B156" s="330"/>
      <c r="C156" s="330"/>
      <c r="D156" s="330"/>
      <c r="E156" s="330"/>
      <c r="F156" s="330"/>
    </row>
    <row r="157" spans="2:5" ht="15.75" customHeight="1">
      <c r="B157" s="336" t="s">
        <v>494</v>
      </c>
      <c r="C157" s="208"/>
      <c r="D157" s="208"/>
      <c r="E157" s="208"/>
    </row>
    <row r="158" spans="2:6" ht="51.75" customHeight="1">
      <c r="B158" s="453" t="s">
        <v>529</v>
      </c>
      <c r="C158" s="453"/>
      <c r="D158" s="453"/>
      <c r="E158" s="453"/>
      <c r="F158" s="453"/>
    </row>
    <row r="159" spans="2:6" ht="15.75" customHeight="1">
      <c r="B159" s="338"/>
      <c r="C159" s="208"/>
      <c r="D159" s="208"/>
      <c r="E159" s="208"/>
      <c r="F159" s="208"/>
    </row>
    <row r="160" spans="2:5" ht="15.75" customHeight="1">
      <c r="B160" s="336" t="s">
        <v>495</v>
      </c>
      <c r="C160" s="208"/>
      <c r="D160" s="208"/>
      <c r="E160" s="208"/>
    </row>
    <row r="161" spans="2:6" ht="48.75" customHeight="1">
      <c r="B161" s="453" t="s">
        <v>530</v>
      </c>
      <c r="C161" s="453"/>
      <c r="D161" s="453"/>
      <c r="E161" s="453"/>
      <c r="F161" s="453"/>
    </row>
    <row r="162" spans="2:6" ht="15">
      <c r="B162" s="330"/>
      <c r="C162" s="330"/>
      <c r="D162" s="330"/>
      <c r="E162" s="330"/>
      <c r="F162" s="330"/>
    </row>
    <row r="163" spans="2:6" ht="15.75" customHeight="1">
      <c r="B163" s="208"/>
      <c r="C163" s="208"/>
      <c r="D163" s="208"/>
      <c r="E163" s="208"/>
      <c r="F163" s="208"/>
    </row>
    <row r="164" spans="1:6" s="204" customFormat="1" ht="15.75" customHeight="1">
      <c r="A164" s="207">
        <v>23</v>
      </c>
      <c r="B164" s="443" t="s">
        <v>107</v>
      </c>
      <c r="C164" s="443"/>
      <c r="D164" s="443"/>
      <c r="E164" s="443"/>
      <c r="F164" s="443"/>
    </row>
    <row r="165" spans="2:6" ht="15.75" customHeight="1">
      <c r="B165" s="453" t="s">
        <v>518</v>
      </c>
      <c r="C165" s="453"/>
      <c r="D165" s="453"/>
      <c r="E165" s="453"/>
      <c r="F165" s="453"/>
    </row>
    <row r="166" spans="2:6" ht="15.75" customHeight="1" thickBot="1">
      <c r="B166" s="208"/>
      <c r="C166" s="208"/>
      <c r="D166" s="208"/>
      <c r="E166" s="208"/>
      <c r="F166" s="208"/>
    </row>
    <row r="167" spans="1:7" ht="31.5" customHeight="1" thickBot="1">
      <c r="A167" s="209"/>
      <c r="B167" s="444"/>
      <c r="C167" s="295" t="s">
        <v>108</v>
      </c>
      <c r="D167" s="296" t="s">
        <v>109</v>
      </c>
      <c r="E167" s="297" t="s">
        <v>155</v>
      </c>
      <c r="F167" s="221"/>
      <c r="G167" s="225"/>
    </row>
    <row r="168" spans="1:7" ht="15.75" customHeight="1" thickBot="1">
      <c r="A168" s="209"/>
      <c r="B168" s="446"/>
      <c r="C168" s="212" t="s">
        <v>13</v>
      </c>
      <c r="D168" s="288" t="s">
        <v>13</v>
      </c>
      <c r="E168" s="283" t="s">
        <v>522</v>
      </c>
      <c r="F168" s="221"/>
      <c r="G168" s="225"/>
    </row>
    <row r="169" spans="1:7" ht="15.75" customHeight="1">
      <c r="A169" s="214"/>
      <c r="B169" s="230" t="s">
        <v>367</v>
      </c>
      <c r="C169" s="224"/>
      <c r="D169" s="289"/>
      <c r="E169" s="284"/>
      <c r="F169" s="221"/>
      <c r="G169" s="225"/>
    </row>
    <row r="170" spans="1:7" ht="15.75" customHeight="1">
      <c r="A170" s="214"/>
      <c r="B170" s="280" t="s">
        <v>519</v>
      </c>
      <c r="C170" s="243">
        <v>1831</v>
      </c>
      <c r="D170" s="290">
        <v>7461</v>
      </c>
      <c r="E170" s="285">
        <v>9292</v>
      </c>
      <c r="F170" s="221"/>
      <c r="G170" s="225"/>
    </row>
    <row r="171" spans="1:7" ht="15.75" customHeight="1">
      <c r="A171" s="214"/>
      <c r="B171" s="280" t="s">
        <v>520</v>
      </c>
      <c r="C171" s="243">
        <v>900</v>
      </c>
      <c r="D171" s="290">
        <v>3840</v>
      </c>
      <c r="E171" s="285">
        <v>4740</v>
      </c>
      <c r="F171" s="221"/>
      <c r="G171" s="225"/>
    </row>
    <row r="172" spans="1:7" ht="15.75" customHeight="1">
      <c r="A172" s="214"/>
      <c r="B172" s="231" t="s">
        <v>111</v>
      </c>
      <c r="C172" s="243">
        <v>5180</v>
      </c>
      <c r="D172" s="290">
        <v>0</v>
      </c>
      <c r="E172" s="285">
        <v>5180</v>
      </c>
      <c r="F172" s="221"/>
      <c r="G172" s="225"/>
    </row>
    <row r="173" spans="1:7" ht="15.75" customHeight="1">
      <c r="A173" s="214"/>
      <c r="B173" s="231" t="s">
        <v>110</v>
      </c>
      <c r="C173" s="277">
        <v>3286</v>
      </c>
      <c r="D173" s="291">
        <v>0</v>
      </c>
      <c r="E173" s="285">
        <v>3286</v>
      </c>
      <c r="F173" s="221"/>
      <c r="G173" s="225"/>
    </row>
    <row r="174" spans="1:7" ht="15.75" customHeight="1">
      <c r="A174" s="214"/>
      <c r="B174" s="231"/>
      <c r="C174" s="282">
        <v>11197</v>
      </c>
      <c r="D174" s="292">
        <v>11301</v>
      </c>
      <c r="E174" s="286">
        <v>22498</v>
      </c>
      <c r="F174" s="221"/>
      <c r="G174" s="225"/>
    </row>
    <row r="175" spans="1:7" ht="15.75" customHeight="1">
      <c r="A175" s="209"/>
      <c r="B175" s="232"/>
      <c r="C175" s="244"/>
      <c r="D175" s="290"/>
      <c r="E175" s="285"/>
      <c r="F175" s="221"/>
      <c r="G175" s="225"/>
    </row>
    <row r="176" spans="1:7" ht="15.75" customHeight="1">
      <c r="A176" s="214"/>
      <c r="B176" s="231" t="s">
        <v>412</v>
      </c>
      <c r="C176" s="243"/>
      <c r="D176" s="290"/>
      <c r="E176" s="285"/>
      <c r="F176" s="221"/>
      <c r="G176" s="225"/>
    </row>
    <row r="177" spans="1:7" ht="15.75" customHeight="1">
      <c r="A177" s="214"/>
      <c r="B177" s="231" t="s">
        <v>111</v>
      </c>
      <c r="C177" s="243">
        <v>2308</v>
      </c>
      <c r="D177" s="290"/>
      <c r="E177" s="285">
        <v>2308</v>
      </c>
      <c r="F177" s="221"/>
      <c r="G177" s="225"/>
    </row>
    <row r="178" spans="1:7" ht="15.75" customHeight="1">
      <c r="A178" s="214"/>
      <c r="B178" s="231" t="s">
        <v>110</v>
      </c>
      <c r="C178" s="243">
        <v>1865</v>
      </c>
      <c r="D178" s="290"/>
      <c r="E178" s="285">
        <v>1865</v>
      </c>
      <c r="F178" s="221"/>
      <c r="G178" s="225"/>
    </row>
    <row r="179" spans="1:7" ht="15.75" customHeight="1">
      <c r="A179" s="214"/>
      <c r="B179" s="231"/>
      <c r="C179" s="282">
        <v>4173</v>
      </c>
      <c r="D179" s="292">
        <v>0</v>
      </c>
      <c r="E179" s="286">
        <v>4173</v>
      </c>
      <c r="F179" s="221"/>
      <c r="G179" s="225"/>
    </row>
    <row r="180" spans="1:7" ht="15.75" customHeight="1">
      <c r="A180" s="214"/>
      <c r="B180" s="231"/>
      <c r="C180" s="243"/>
      <c r="D180" s="290"/>
      <c r="E180" s="285"/>
      <c r="F180" s="221"/>
      <c r="G180" s="225"/>
    </row>
    <row r="181" spans="1:7" ht="15.75" customHeight="1" thickBot="1">
      <c r="A181" s="209"/>
      <c r="B181" s="281" t="s">
        <v>521</v>
      </c>
      <c r="C181" s="246">
        <v>15370</v>
      </c>
      <c r="D181" s="293">
        <v>11301</v>
      </c>
      <c r="E181" s="287">
        <v>26671</v>
      </c>
      <c r="F181" s="221"/>
      <c r="G181" s="225"/>
    </row>
    <row r="182" spans="2:6" ht="15.75" customHeight="1">
      <c r="B182" s="208"/>
      <c r="C182" s="208"/>
      <c r="D182" s="294"/>
      <c r="E182" s="294">
        <v>0</v>
      </c>
      <c r="F182" s="208"/>
    </row>
    <row r="183" spans="2:6" ht="15">
      <c r="B183" s="453" t="s">
        <v>523</v>
      </c>
      <c r="C183" s="453"/>
      <c r="D183" s="453"/>
      <c r="E183" s="453"/>
      <c r="F183" s="220"/>
    </row>
    <row r="184" spans="2:6" ht="15.75" customHeight="1">
      <c r="B184" s="220"/>
      <c r="C184" s="220"/>
      <c r="D184" s="220"/>
      <c r="E184" s="220"/>
      <c r="F184" s="220"/>
    </row>
    <row r="185" spans="2:6" ht="15.75" customHeight="1">
      <c r="B185" s="208"/>
      <c r="C185" s="208"/>
      <c r="D185" s="208"/>
      <c r="E185" s="208"/>
      <c r="F185" s="208"/>
    </row>
    <row r="186" spans="1:2" s="204" customFormat="1" ht="15.75" customHeight="1">
      <c r="A186" s="207">
        <v>24</v>
      </c>
      <c r="B186" s="204" t="s">
        <v>112</v>
      </c>
    </row>
    <row r="187" spans="2:6" ht="15" customHeight="1">
      <c r="B187" s="453" t="s">
        <v>350</v>
      </c>
      <c r="C187" s="453"/>
      <c r="D187" s="453"/>
      <c r="E187" s="453"/>
      <c r="F187" s="453"/>
    </row>
    <row r="188" spans="2:6" ht="15.75" customHeight="1">
      <c r="B188" s="208"/>
      <c r="C188" s="208"/>
      <c r="D188" s="208"/>
      <c r="E188" s="208"/>
      <c r="F188" s="208"/>
    </row>
    <row r="189" spans="2:6" ht="15.75" customHeight="1">
      <c r="B189" s="208"/>
      <c r="C189" s="208"/>
      <c r="D189" s="208"/>
      <c r="E189" s="208"/>
      <c r="F189" s="208"/>
    </row>
    <row r="190" spans="1:2" s="204" customFormat="1" ht="15.75" customHeight="1">
      <c r="A190" s="207">
        <v>25</v>
      </c>
      <c r="B190" s="204" t="s">
        <v>113</v>
      </c>
    </row>
    <row r="191" spans="2:6" ht="15">
      <c r="B191" s="453" t="s">
        <v>351</v>
      </c>
      <c r="C191" s="453"/>
      <c r="D191" s="453"/>
      <c r="E191" s="453"/>
      <c r="F191" s="453"/>
    </row>
    <row r="192" spans="2:6" ht="15.75" customHeight="1">
      <c r="B192" s="208"/>
      <c r="C192" s="208"/>
      <c r="D192" s="208"/>
      <c r="E192" s="208"/>
      <c r="F192" s="208"/>
    </row>
    <row r="193" spans="2:6" ht="15.75" customHeight="1">
      <c r="B193" s="208"/>
      <c r="C193" s="208"/>
      <c r="D193" s="208"/>
      <c r="E193" s="208"/>
      <c r="F193" s="208"/>
    </row>
    <row r="194" spans="1:2" s="204" customFormat="1" ht="15.75" customHeight="1">
      <c r="A194" s="207">
        <v>26</v>
      </c>
      <c r="B194" s="204" t="s">
        <v>114</v>
      </c>
    </row>
    <row r="195" spans="2:6" ht="29.25" customHeight="1">
      <c r="B195" s="453" t="s">
        <v>526</v>
      </c>
      <c r="C195" s="453"/>
      <c r="D195" s="453"/>
      <c r="E195" s="453"/>
      <c r="F195" s="453"/>
    </row>
    <row r="196" spans="2:6" ht="15.75" customHeight="1">
      <c r="B196" s="220"/>
      <c r="C196" s="220"/>
      <c r="D196" s="220"/>
      <c r="E196" s="220"/>
      <c r="F196" s="220"/>
    </row>
    <row r="197" spans="2:6" ht="15.75" customHeight="1">
      <c r="B197" s="220"/>
      <c r="C197" s="220"/>
      <c r="D197" s="220"/>
      <c r="E197" s="220"/>
      <c r="F197" s="220"/>
    </row>
    <row r="198" spans="1:2" s="204" customFormat="1" ht="15.75" customHeight="1">
      <c r="A198" s="207">
        <v>27</v>
      </c>
      <c r="B198" s="204" t="s">
        <v>115</v>
      </c>
    </row>
    <row r="199" spans="2:6" ht="15.75" customHeight="1" thickBot="1">
      <c r="B199" s="208"/>
      <c r="C199" s="208"/>
      <c r="D199" s="208"/>
      <c r="E199" s="208"/>
      <c r="F199" s="208"/>
    </row>
    <row r="200" spans="1:6" ht="15.75" customHeight="1">
      <c r="A200" s="209"/>
      <c r="B200" s="444"/>
      <c r="C200" s="439" t="s">
        <v>82</v>
      </c>
      <c r="D200" s="440"/>
      <c r="E200" s="439" t="s">
        <v>83</v>
      </c>
      <c r="F200" s="440"/>
    </row>
    <row r="201" spans="1:6" ht="15.75" customHeight="1">
      <c r="A201" s="462"/>
      <c r="B201" s="445"/>
      <c r="C201" s="456" t="s">
        <v>27</v>
      </c>
      <c r="D201" s="457"/>
      <c r="E201" s="456" t="s">
        <v>28</v>
      </c>
      <c r="F201" s="457"/>
    </row>
    <row r="202" spans="1:6" ht="15.75" customHeight="1" thickBot="1">
      <c r="A202" s="462"/>
      <c r="B202" s="445"/>
      <c r="C202" s="463">
        <v>38625</v>
      </c>
      <c r="D202" s="464"/>
      <c r="E202" s="463">
        <v>38352</v>
      </c>
      <c r="F202" s="464"/>
    </row>
    <row r="203" spans="1:6" ht="15.75" customHeight="1" thickBot="1">
      <c r="A203" s="209"/>
      <c r="B203" s="445"/>
      <c r="C203" s="310" t="s">
        <v>30</v>
      </c>
      <c r="D203" s="311" t="s">
        <v>425</v>
      </c>
      <c r="E203" s="310" t="s">
        <v>30</v>
      </c>
      <c r="F203" s="311" t="s">
        <v>425</v>
      </c>
    </row>
    <row r="204" spans="1:6" ht="15.75" customHeight="1">
      <c r="A204" s="214"/>
      <c r="B204" s="233" t="s">
        <v>116</v>
      </c>
      <c r="C204" s="234"/>
      <c r="D204" s="235"/>
      <c r="E204" s="234"/>
      <c r="F204" s="235"/>
    </row>
    <row r="205" spans="1:6" ht="15.75" customHeight="1">
      <c r="A205" s="214"/>
      <c r="B205" s="231" t="s">
        <v>395</v>
      </c>
      <c r="C205" s="243">
        <v>247</v>
      </c>
      <c r="D205" s="274" t="s">
        <v>508</v>
      </c>
      <c r="E205" s="244">
        <v>1930</v>
      </c>
      <c r="F205" s="274" t="s">
        <v>508</v>
      </c>
    </row>
    <row r="206" spans="1:6" ht="15.75" customHeight="1">
      <c r="A206" s="236"/>
      <c r="B206" s="231"/>
      <c r="C206" s="243"/>
      <c r="D206" s="274"/>
      <c r="E206" s="243"/>
      <c r="F206" s="274"/>
    </row>
    <row r="207" spans="1:6" ht="15.75" customHeight="1">
      <c r="A207" s="214"/>
      <c r="B207" s="231" t="s">
        <v>117</v>
      </c>
      <c r="C207" s="243">
        <v>208400</v>
      </c>
      <c r="D207" s="274" t="s">
        <v>508</v>
      </c>
      <c r="E207" s="244">
        <v>208400</v>
      </c>
      <c r="F207" s="274" t="s">
        <v>508</v>
      </c>
    </row>
    <row r="208" spans="1:6" ht="15.75" customHeight="1">
      <c r="A208" s="236"/>
      <c r="B208" s="231"/>
      <c r="C208" s="243"/>
      <c r="D208" s="274"/>
      <c r="E208" s="243"/>
      <c r="F208" s="274"/>
    </row>
    <row r="209" spans="1:6" ht="15.75" customHeight="1">
      <c r="A209" s="214"/>
      <c r="B209" s="231" t="s">
        <v>118</v>
      </c>
      <c r="C209" s="312">
        <v>0.11852207293666028</v>
      </c>
      <c r="D209" s="274" t="s">
        <v>508</v>
      </c>
      <c r="E209" s="312">
        <v>0.9261036468330134</v>
      </c>
      <c r="F209" s="274" t="s">
        <v>508</v>
      </c>
    </row>
    <row r="210" spans="1:6" s="300" customFormat="1" ht="15.75" customHeight="1" thickBot="1">
      <c r="A210" s="301"/>
      <c r="B210" s="324"/>
      <c r="C210" s="325"/>
      <c r="D210" s="326"/>
      <c r="E210" s="325"/>
      <c r="F210" s="326"/>
    </row>
    <row r="211" spans="1:6" s="300" customFormat="1" ht="15.75" customHeight="1">
      <c r="A211" s="241"/>
      <c r="B211" s="302"/>
      <c r="C211" s="305"/>
      <c r="D211" s="309"/>
      <c r="E211" s="306"/>
      <c r="F211" s="309"/>
    </row>
    <row r="212" spans="1:6" s="300" customFormat="1" ht="15.75" customHeight="1">
      <c r="A212" s="241"/>
      <c r="B212" s="302"/>
      <c r="C212" s="305"/>
      <c r="D212" s="306"/>
      <c r="E212" s="306"/>
      <c r="F212" s="306"/>
    </row>
    <row r="213" spans="2:6" ht="15.75" customHeight="1">
      <c r="B213" s="208"/>
      <c r="C213" s="294"/>
      <c r="D213" s="294"/>
      <c r="E213" s="294"/>
      <c r="F213" s="294"/>
    </row>
    <row r="214" spans="1:6" s="204" customFormat="1" ht="15.75" customHeight="1">
      <c r="A214" s="167" t="s">
        <v>119</v>
      </c>
      <c r="C214" s="307"/>
      <c r="D214" s="307"/>
      <c r="E214" s="307"/>
      <c r="F214" s="307"/>
    </row>
    <row r="215" spans="2:6" ht="15.75" customHeight="1">
      <c r="B215" s="208"/>
      <c r="C215" s="294"/>
      <c r="D215" s="294"/>
      <c r="E215" s="294"/>
      <c r="F215" s="294"/>
    </row>
    <row r="216" spans="1:6" s="204" customFormat="1" ht="15.75" customHeight="1">
      <c r="A216" s="237" t="s">
        <v>488</v>
      </c>
      <c r="C216" s="308"/>
      <c r="D216" s="308"/>
      <c r="E216" s="308"/>
      <c r="F216" s="308"/>
    </row>
    <row r="217" spans="2:6" ht="15.75" customHeight="1">
      <c r="B217" s="208"/>
      <c r="C217" s="294"/>
      <c r="D217" s="294"/>
      <c r="E217" s="294"/>
      <c r="F217" s="294"/>
    </row>
    <row r="218" spans="2:6" ht="15.75" customHeight="1">
      <c r="B218" s="208"/>
      <c r="C218" s="208"/>
      <c r="D218" s="208"/>
      <c r="E218" s="208"/>
      <c r="F218" s="208"/>
    </row>
    <row r="219" spans="1:6" s="204" customFormat="1" ht="15.75" customHeight="1">
      <c r="A219" s="237" t="s">
        <v>120</v>
      </c>
      <c r="C219" s="237"/>
      <c r="D219" s="237"/>
      <c r="E219" s="237"/>
      <c r="F219" s="237"/>
    </row>
    <row r="220" spans="2:6" ht="15.75" customHeight="1">
      <c r="B220" s="208"/>
      <c r="C220" s="208"/>
      <c r="D220" s="208"/>
      <c r="E220" s="208"/>
      <c r="F220" s="208"/>
    </row>
    <row r="221" spans="1:6" s="204" customFormat="1" ht="15.75" customHeight="1">
      <c r="A221" s="303"/>
      <c r="B221" s="204" t="s">
        <v>503</v>
      </c>
      <c r="C221" s="129"/>
      <c r="D221" s="129"/>
      <c r="E221" s="129"/>
      <c r="F221" s="129"/>
    </row>
    <row r="222" spans="1:6" s="204" customFormat="1" ht="15.75" customHeight="1">
      <c r="A222" s="303"/>
      <c r="B222" s="304"/>
      <c r="C222" s="129"/>
      <c r="D222" s="129"/>
      <c r="E222" s="129"/>
      <c r="F222" s="129"/>
    </row>
    <row r="223" spans="1:6" s="204" customFormat="1" ht="15.75" customHeight="1">
      <c r="A223" s="238"/>
      <c r="C223" s="129"/>
      <c r="D223" s="129"/>
      <c r="E223" s="129"/>
      <c r="F223" s="129"/>
    </row>
    <row r="224" spans="2:6" ht="15">
      <c r="B224" s="208"/>
      <c r="C224" s="208"/>
      <c r="D224" s="208"/>
      <c r="E224" s="208"/>
      <c r="F224" s="208"/>
    </row>
    <row r="225" spans="2:6" ht="15">
      <c r="B225" s="208"/>
      <c r="C225" s="208"/>
      <c r="D225" s="208"/>
      <c r="E225" s="208"/>
      <c r="F225" s="208"/>
    </row>
    <row r="226" spans="1:6" ht="14.25">
      <c r="A226" s="239"/>
      <c r="B226" s="208"/>
      <c r="C226" s="208"/>
      <c r="D226" s="208"/>
      <c r="E226" s="208"/>
      <c r="F226" s="208"/>
    </row>
    <row r="227" spans="2:6" ht="15">
      <c r="B227" s="208"/>
      <c r="C227" s="208"/>
      <c r="D227" s="208"/>
      <c r="E227" s="208"/>
      <c r="F227" s="208"/>
    </row>
    <row r="228" spans="2:6" ht="15">
      <c r="B228" s="208"/>
      <c r="C228" s="208"/>
      <c r="D228" s="208"/>
      <c r="E228" s="208"/>
      <c r="F228" s="208"/>
    </row>
    <row r="229" spans="1:6" ht="14.25">
      <c r="A229" s="240"/>
      <c r="B229" s="208"/>
      <c r="C229" s="208"/>
      <c r="D229" s="208"/>
      <c r="E229" s="208"/>
      <c r="F229" s="208"/>
    </row>
    <row r="230" spans="1:6" ht="15">
      <c r="A230" s="241"/>
      <c r="B230" s="208"/>
      <c r="C230" s="208"/>
      <c r="D230" s="208"/>
      <c r="E230" s="208"/>
      <c r="F230" s="208"/>
    </row>
    <row r="231" spans="1:6" ht="15">
      <c r="A231" s="241"/>
      <c r="B231" s="208"/>
      <c r="C231" s="208"/>
      <c r="D231" s="208"/>
      <c r="E231" s="208"/>
      <c r="F231" s="208"/>
    </row>
    <row r="232" spans="1:6" ht="14.25">
      <c r="A232" s="240"/>
      <c r="B232" s="208"/>
      <c r="C232" s="208"/>
      <c r="D232" s="208"/>
      <c r="E232" s="208"/>
      <c r="F232" s="208"/>
    </row>
    <row r="233" spans="1:6" ht="15">
      <c r="A233" s="241"/>
      <c r="B233" s="208"/>
      <c r="C233" s="208"/>
      <c r="D233" s="208"/>
      <c r="E233" s="208"/>
      <c r="F233" s="208"/>
    </row>
    <row r="234" spans="1:6" ht="14.25">
      <c r="A234" s="240"/>
      <c r="B234" s="208"/>
      <c r="C234" s="208"/>
      <c r="D234" s="208"/>
      <c r="E234" s="208"/>
      <c r="F234" s="208"/>
    </row>
    <row r="235" spans="1:6" ht="15">
      <c r="A235" s="241"/>
      <c r="B235" s="208"/>
      <c r="C235" s="208"/>
      <c r="D235" s="208"/>
      <c r="E235" s="208"/>
      <c r="F235" s="208"/>
    </row>
    <row r="236" spans="1:6" ht="14.25">
      <c r="A236" s="240"/>
      <c r="B236" s="208"/>
      <c r="C236" s="208"/>
      <c r="D236" s="208"/>
      <c r="E236" s="208"/>
      <c r="F236" s="208"/>
    </row>
    <row r="237" spans="1:6" ht="15">
      <c r="A237" s="241"/>
      <c r="B237" s="208"/>
      <c r="C237" s="208"/>
      <c r="D237" s="208"/>
      <c r="E237" s="208"/>
      <c r="F237" s="208"/>
    </row>
    <row r="238" spans="1:6" ht="14.25">
      <c r="A238" s="240"/>
      <c r="B238" s="208"/>
      <c r="C238" s="208"/>
      <c r="D238" s="208"/>
      <c r="E238" s="208"/>
      <c r="F238" s="208"/>
    </row>
    <row r="239" spans="1:6" ht="15">
      <c r="A239" s="241"/>
      <c r="B239" s="208"/>
      <c r="C239" s="208"/>
      <c r="D239" s="208"/>
      <c r="E239" s="208"/>
      <c r="F239" s="208"/>
    </row>
    <row r="240" spans="2:6" ht="15">
      <c r="B240" s="208"/>
      <c r="C240" s="208"/>
      <c r="D240" s="208"/>
      <c r="E240" s="208"/>
      <c r="F240" s="208"/>
    </row>
  </sheetData>
  <sheetProtection password="C5BD" sheet="1" objects="1" scenarios="1" selectLockedCells="1" selectUnlockedCells="1"/>
  <mergeCells count="95">
    <mergeCell ref="B161:F161"/>
    <mergeCell ref="B150:F150"/>
    <mergeCell ref="B152:F152"/>
    <mergeCell ref="B155:F155"/>
    <mergeCell ref="B158:F158"/>
    <mergeCell ref="B145:F145"/>
    <mergeCell ref="B147:F147"/>
    <mergeCell ref="B136:F136"/>
    <mergeCell ref="B139:F139"/>
    <mergeCell ref="B135:F135"/>
    <mergeCell ref="A201:A202"/>
    <mergeCell ref="E201:F201"/>
    <mergeCell ref="E202:F202"/>
    <mergeCell ref="C201:D201"/>
    <mergeCell ref="B200:B203"/>
    <mergeCell ref="E200:F200"/>
    <mergeCell ref="C200:D200"/>
    <mergeCell ref="C202:D202"/>
    <mergeCell ref="B143:F143"/>
    <mergeCell ref="B195:F195"/>
    <mergeCell ref="B165:F165"/>
    <mergeCell ref="B164:F164"/>
    <mergeCell ref="B112:F112"/>
    <mergeCell ref="B123:F123"/>
    <mergeCell ref="B124:F124"/>
    <mergeCell ref="B183:E183"/>
    <mergeCell ref="B187:F187"/>
    <mergeCell ref="B191:F191"/>
    <mergeCell ref="B167:B168"/>
    <mergeCell ref="E44:F44"/>
    <mergeCell ref="C45:D45"/>
    <mergeCell ref="E45:F45"/>
    <mergeCell ref="B10:F10"/>
    <mergeCell ref="B19:F19"/>
    <mergeCell ref="B28:F28"/>
    <mergeCell ref="B27:F27"/>
    <mergeCell ref="B24:F24"/>
    <mergeCell ref="B23:F23"/>
    <mergeCell ref="B11:F11"/>
    <mergeCell ref="B109:E109"/>
    <mergeCell ref="B108:F108"/>
    <mergeCell ref="B101:F101"/>
    <mergeCell ref="C116:D116"/>
    <mergeCell ref="C115:D115"/>
    <mergeCell ref="B114:B118"/>
    <mergeCell ref="E116:F116"/>
    <mergeCell ref="E115:F115"/>
    <mergeCell ref="E114:F114"/>
    <mergeCell ref="C114:D114"/>
    <mergeCell ref="B128:F128"/>
    <mergeCell ref="B127:F127"/>
    <mergeCell ref="B126:F126"/>
    <mergeCell ref="B132:F132"/>
    <mergeCell ref="B131:F131"/>
    <mergeCell ref="B130:F130"/>
    <mergeCell ref="B53:F53"/>
    <mergeCell ref="B62:F62"/>
    <mergeCell ref="B35:F35"/>
    <mergeCell ref="B72:F72"/>
    <mergeCell ref="B70:F70"/>
    <mergeCell ref="B67:F67"/>
    <mergeCell ref="B66:F66"/>
    <mergeCell ref="B42:F42"/>
    <mergeCell ref="B44:B47"/>
    <mergeCell ref="C44:D44"/>
    <mergeCell ref="A1:F4"/>
    <mergeCell ref="B39:F39"/>
    <mergeCell ref="B40:F40"/>
    <mergeCell ref="B20:F20"/>
    <mergeCell ref="B15:F15"/>
    <mergeCell ref="B9:F9"/>
    <mergeCell ref="B16:F16"/>
    <mergeCell ref="B36:F36"/>
    <mergeCell ref="B31:F31"/>
    <mergeCell ref="B12:E12"/>
    <mergeCell ref="B104:F104"/>
    <mergeCell ref="B73:B76"/>
    <mergeCell ref="B71:F71"/>
    <mergeCell ref="B54:F54"/>
    <mergeCell ref="B89:F89"/>
    <mergeCell ref="B90:F90"/>
    <mergeCell ref="B85:F85"/>
    <mergeCell ref="B63:F63"/>
    <mergeCell ref="B58:F58"/>
    <mergeCell ref="B57:F57"/>
    <mergeCell ref="B86:F86"/>
    <mergeCell ref="B32:F32"/>
    <mergeCell ref="B105:F105"/>
    <mergeCell ref="E73:F73"/>
    <mergeCell ref="C74:D74"/>
    <mergeCell ref="E74:F74"/>
    <mergeCell ref="C73:D73"/>
    <mergeCell ref="B93:F93"/>
    <mergeCell ref="B95:B97"/>
    <mergeCell ref="C95:D95"/>
  </mergeCells>
  <printOptions/>
  <pageMargins left="0.75" right="0.5" top="0.75" bottom="0.5" header="0.25" footer="0.25"/>
  <pageSetup fitToHeight="99" fitToWidth="1" horizontalDpi="600" verticalDpi="600" orientation="portrait" paperSize="9" scale="78" r:id="rId2"/>
  <headerFooter alignWithMargins="0">
    <oddFooter>&amp;L&amp;F&amp;C&amp;A - Pg &amp;P/&amp;N&amp;RDate: &amp;D</oddFooter>
  </headerFooter>
  <colBreaks count="1" manualBreakCount="1">
    <brk id="11" max="65535" man="1"/>
  </colBreaks>
  <drawing r:id="rId1"/>
</worksheet>
</file>

<file path=xl/worksheets/sheet6.xml><?xml version="1.0" encoding="utf-8"?>
<worksheet xmlns="http://schemas.openxmlformats.org/spreadsheetml/2006/main" xmlns:r="http://schemas.openxmlformats.org/officeDocument/2006/relationships">
  <sheetPr codeName="Sheet14"/>
  <dimension ref="A1:V446"/>
  <sheetViews>
    <sheetView workbookViewId="0" topLeftCell="A3">
      <pane xSplit="6" ySplit="6" topLeftCell="G81" activePane="bottomRight" state="frozen"/>
      <selection pane="topLeft" activeCell="A3" sqref="A3"/>
      <selection pane="topRight" activeCell="G3" sqref="G3"/>
      <selection pane="bottomLeft" activeCell="A9" sqref="A9"/>
      <selection pane="bottomRight" activeCell="J96" sqref="J96"/>
    </sheetView>
  </sheetViews>
  <sheetFormatPr defaultColWidth="9.140625" defaultRowHeight="12.75"/>
  <cols>
    <col min="1" max="1" width="4.7109375" style="9" customWidth="1"/>
    <col min="2" max="2" width="8.8515625" style="9" customWidth="1"/>
    <col min="3" max="5" width="9.140625" style="9" customWidth="1"/>
    <col min="6" max="6" width="9.8515625" style="9" customWidth="1"/>
    <col min="7" max="7" width="16.140625" style="9" customWidth="1"/>
    <col min="8" max="8" width="11.140625" style="9" bestFit="1" customWidth="1"/>
    <col min="9" max="9" width="12.00390625" style="9" bestFit="1" customWidth="1"/>
    <col min="10" max="10" width="11.140625" style="9" bestFit="1" customWidth="1"/>
    <col min="11" max="11" width="12.00390625" style="9" bestFit="1" customWidth="1"/>
    <col min="12" max="12" width="11.140625" style="9" bestFit="1" customWidth="1"/>
    <col min="13" max="13" width="9.8515625" style="9" bestFit="1" customWidth="1"/>
    <col min="14" max="15" width="11.140625" style="9" bestFit="1" customWidth="1"/>
    <col min="16" max="16" width="12.00390625" style="9" bestFit="1" customWidth="1"/>
    <col min="17" max="17" width="1.57421875" style="9" customWidth="1"/>
    <col min="18" max="18" width="9.140625" style="9" customWidth="1"/>
    <col min="19" max="19" width="11.140625" style="9" bestFit="1" customWidth="1"/>
    <col min="20" max="20" width="0.9921875" style="9" customWidth="1"/>
    <col min="21" max="21" width="12.00390625" style="9" bestFit="1" customWidth="1"/>
    <col min="22" max="16384" width="9.140625" style="9" customWidth="1"/>
  </cols>
  <sheetData>
    <row r="1" ht="12.75">
      <c r="A1" s="9" t="s">
        <v>211</v>
      </c>
    </row>
    <row r="2" ht="12.75">
      <c r="A2" s="9" t="s">
        <v>426</v>
      </c>
    </row>
    <row r="3" spans="13:15" ht="13.5" thickBot="1">
      <c r="M3" s="9" t="s">
        <v>242</v>
      </c>
      <c r="O3" s="9" t="s">
        <v>216</v>
      </c>
    </row>
    <row r="4" spans="10:15" ht="13.5" thickBot="1">
      <c r="J4" s="9" t="s">
        <v>384</v>
      </c>
      <c r="L4" s="62">
        <v>2003</v>
      </c>
      <c r="M4" s="32" t="e">
        <f>+#REF!</f>
        <v>#REF!</v>
      </c>
      <c r="N4" s="32"/>
      <c r="O4" s="33" t="e">
        <f>+#REF!</f>
        <v>#REF!</v>
      </c>
    </row>
    <row r="5" spans="12:15" ht="13.5" thickBot="1">
      <c r="L5" s="45"/>
      <c r="M5" s="14"/>
      <c r="N5" s="14"/>
      <c r="O5" s="14"/>
    </row>
    <row r="6" spans="10:15" ht="13.5" thickBot="1">
      <c r="J6" s="9" t="s">
        <v>385</v>
      </c>
      <c r="L6" s="31" t="s">
        <v>425</v>
      </c>
      <c r="M6" s="32" t="e">
        <f>+#REF!</f>
        <v>#REF!</v>
      </c>
      <c r="N6" s="32"/>
      <c r="O6" s="33" t="e">
        <f>+#REF!</f>
        <v>#REF!</v>
      </c>
    </row>
    <row r="7" spans="1:19" ht="12.75">
      <c r="A7" s="9" t="s">
        <v>222</v>
      </c>
      <c r="R7" s="465" t="s">
        <v>247</v>
      </c>
      <c r="S7" s="465"/>
    </row>
    <row r="8" spans="8:21" ht="12.75">
      <c r="H8" s="36" t="s">
        <v>241</v>
      </c>
      <c r="I8" s="36" t="s">
        <v>241</v>
      </c>
      <c r="J8" s="36" t="s">
        <v>455</v>
      </c>
      <c r="K8" s="36" t="s">
        <v>456</v>
      </c>
      <c r="L8" s="36" t="s">
        <v>166</v>
      </c>
      <c r="M8" s="36" t="s">
        <v>167</v>
      </c>
      <c r="N8" s="36" t="s">
        <v>457</v>
      </c>
      <c r="O8" s="36" t="s">
        <v>168</v>
      </c>
      <c r="P8" s="36" t="s">
        <v>155</v>
      </c>
      <c r="Q8" s="36"/>
      <c r="R8" s="36" t="s">
        <v>161</v>
      </c>
      <c r="S8" s="36" t="s">
        <v>162</v>
      </c>
      <c r="T8" s="36"/>
      <c r="U8" s="36" t="s">
        <v>248</v>
      </c>
    </row>
    <row r="9" spans="8:21" ht="12.75">
      <c r="H9" s="36" t="s">
        <v>218</v>
      </c>
      <c r="I9" s="36" t="s">
        <v>165</v>
      </c>
      <c r="J9" s="36" t="s">
        <v>165</v>
      </c>
      <c r="K9" s="36" t="s">
        <v>165</v>
      </c>
      <c r="L9" s="36" t="s">
        <v>165</v>
      </c>
      <c r="M9" s="36" t="s">
        <v>165</v>
      </c>
      <c r="N9" s="36" t="s">
        <v>165</v>
      </c>
      <c r="O9" s="36" t="s">
        <v>165</v>
      </c>
      <c r="P9" s="36" t="s">
        <v>165</v>
      </c>
      <c r="Q9" s="36"/>
      <c r="R9" s="36" t="s">
        <v>165</v>
      </c>
      <c r="S9" s="36" t="s">
        <v>165</v>
      </c>
      <c r="T9" s="36"/>
      <c r="U9" s="36" t="s">
        <v>165</v>
      </c>
    </row>
    <row r="11" spans="1:2" ht="12.75">
      <c r="A11" s="30" t="s">
        <v>223</v>
      </c>
      <c r="B11" s="9" t="s">
        <v>224</v>
      </c>
    </row>
    <row r="14" spans="8:21" ht="12.75">
      <c r="H14" s="10"/>
      <c r="I14" s="10"/>
      <c r="J14" s="10"/>
      <c r="K14" s="10"/>
      <c r="L14" s="10"/>
      <c r="M14" s="10"/>
      <c r="N14" s="10"/>
      <c r="O14" s="10"/>
      <c r="P14" s="10"/>
      <c r="Q14" s="10"/>
      <c r="R14" s="10"/>
      <c r="S14" s="10"/>
      <c r="T14" s="10"/>
      <c r="U14" s="10"/>
    </row>
    <row r="15" spans="2:21" ht="12.75">
      <c r="B15" s="9" t="s">
        <v>225</v>
      </c>
      <c r="H15" s="10"/>
      <c r="I15" s="10"/>
      <c r="J15" s="10"/>
      <c r="K15" s="10"/>
      <c r="L15" s="10"/>
      <c r="M15" s="10"/>
      <c r="N15" s="10"/>
      <c r="O15" s="10"/>
      <c r="P15" s="10"/>
      <c r="Q15" s="10"/>
      <c r="R15" s="10"/>
      <c r="S15" s="10"/>
      <c r="T15" s="10"/>
      <c r="U15" s="10"/>
    </row>
    <row r="16" spans="2:21" ht="12.75">
      <c r="B16" s="9" t="s">
        <v>174</v>
      </c>
      <c r="H16" s="10"/>
      <c r="I16" s="10"/>
      <c r="J16" s="10"/>
      <c r="K16" s="10"/>
      <c r="L16" s="10"/>
      <c r="M16" s="10"/>
      <c r="N16" s="10"/>
      <c r="O16" s="10"/>
      <c r="P16" s="10">
        <f>H16+I16+J16+K16+M16+O16</f>
        <v>0</v>
      </c>
      <c r="Q16" s="10"/>
      <c r="R16" s="10"/>
      <c r="S16" s="10"/>
      <c r="T16" s="10"/>
      <c r="U16" s="10">
        <f>P16+R16-S16</f>
        <v>0</v>
      </c>
    </row>
    <row r="17" spans="2:21" ht="12.75">
      <c r="B17" s="9" t="s">
        <v>226</v>
      </c>
      <c r="H17" s="10"/>
      <c r="I17" s="10"/>
      <c r="J17" s="10"/>
      <c r="K17" s="10"/>
      <c r="L17" s="10"/>
      <c r="M17" s="10"/>
      <c r="N17" s="10"/>
      <c r="O17" s="10"/>
      <c r="P17" s="10"/>
      <c r="Q17" s="10"/>
      <c r="R17" s="10"/>
      <c r="S17" s="10"/>
      <c r="T17" s="10"/>
      <c r="U17" s="10"/>
    </row>
    <row r="18" spans="2:21" ht="12.75">
      <c r="B18" s="30" t="s">
        <v>227</v>
      </c>
      <c r="H18" s="10"/>
      <c r="I18" s="10"/>
      <c r="J18" s="10"/>
      <c r="K18" s="10"/>
      <c r="L18" s="10"/>
      <c r="M18" s="10"/>
      <c r="N18" s="10"/>
      <c r="O18" s="10"/>
      <c r="P18" s="10">
        <f aca="true" t="shared" si="0" ref="P18:P29">H18+I18+J18+K18+M18+O18</f>
        <v>0</v>
      </c>
      <c r="Q18" s="10"/>
      <c r="R18" s="10"/>
      <c r="S18" s="10"/>
      <c r="T18" s="10"/>
      <c r="U18" s="10">
        <f aca="true" t="shared" si="1" ref="U18:U29">P18+R18-S18</f>
        <v>0</v>
      </c>
    </row>
    <row r="19" spans="2:21" ht="12.75">
      <c r="B19" s="30" t="s">
        <v>228</v>
      </c>
      <c r="H19" s="10"/>
      <c r="I19" s="10"/>
      <c r="J19" s="10"/>
      <c r="K19" s="10"/>
      <c r="L19" s="10"/>
      <c r="M19" s="10"/>
      <c r="N19" s="10"/>
      <c r="O19" s="10"/>
      <c r="P19" s="10">
        <f t="shared" si="0"/>
        <v>0</v>
      </c>
      <c r="Q19" s="10"/>
      <c r="R19" s="10"/>
      <c r="S19" s="10"/>
      <c r="T19" s="10"/>
      <c r="U19" s="10">
        <f t="shared" si="1"/>
        <v>0</v>
      </c>
    </row>
    <row r="20" spans="2:21" ht="12.75">
      <c r="B20" s="9" t="s">
        <v>175</v>
      </c>
      <c r="H20" s="10"/>
      <c r="I20" s="10"/>
      <c r="J20" s="10"/>
      <c r="K20" s="10"/>
      <c r="L20" s="10"/>
      <c r="M20" s="10"/>
      <c r="N20" s="10"/>
      <c r="O20" s="10"/>
      <c r="P20" s="10">
        <f t="shared" si="0"/>
        <v>0</v>
      </c>
      <c r="Q20" s="10"/>
      <c r="R20" s="10"/>
      <c r="S20" s="10"/>
      <c r="T20" s="10"/>
      <c r="U20" s="10">
        <f t="shared" si="1"/>
        <v>0</v>
      </c>
    </row>
    <row r="21" spans="2:21" ht="12.75">
      <c r="B21" s="9" t="s">
        <v>229</v>
      </c>
      <c r="H21" s="10"/>
      <c r="I21" s="10"/>
      <c r="J21" s="10"/>
      <c r="K21" s="10"/>
      <c r="L21" s="10"/>
      <c r="M21" s="10"/>
      <c r="N21" s="10"/>
      <c r="O21" s="10"/>
      <c r="P21" s="10">
        <f t="shared" si="0"/>
        <v>0</v>
      </c>
      <c r="Q21" s="10"/>
      <c r="R21" s="10"/>
      <c r="S21" s="10"/>
      <c r="T21" s="10"/>
      <c r="U21" s="10">
        <f t="shared" si="1"/>
        <v>0</v>
      </c>
    </row>
    <row r="22" spans="2:21" ht="12.75">
      <c r="B22" s="9" t="s">
        <v>230</v>
      </c>
      <c r="H22" s="10"/>
      <c r="I22" s="10"/>
      <c r="J22" s="10"/>
      <c r="K22" s="10"/>
      <c r="L22" s="10"/>
      <c r="M22" s="10"/>
      <c r="N22" s="10"/>
      <c r="O22" s="10"/>
      <c r="P22" s="10">
        <f t="shared" si="0"/>
        <v>0</v>
      </c>
      <c r="Q22" s="10"/>
      <c r="R22" s="10"/>
      <c r="S22" s="10"/>
      <c r="T22" s="10"/>
      <c r="U22" s="10">
        <f t="shared" si="1"/>
        <v>0</v>
      </c>
    </row>
    <row r="23" spans="2:21" ht="12.75">
      <c r="B23" s="9" t="s">
        <v>231</v>
      </c>
      <c r="H23" s="10"/>
      <c r="I23" s="10"/>
      <c r="J23" s="10"/>
      <c r="K23" s="10"/>
      <c r="L23" s="10"/>
      <c r="M23" s="10"/>
      <c r="N23" s="10"/>
      <c r="O23" s="10"/>
      <c r="P23" s="10">
        <f t="shared" si="0"/>
        <v>0</v>
      </c>
      <c r="Q23" s="10"/>
      <c r="R23" s="10"/>
      <c r="S23" s="10"/>
      <c r="T23" s="10"/>
      <c r="U23" s="10">
        <f t="shared" si="1"/>
        <v>0</v>
      </c>
    </row>
    <row r="24" spans="2:21" ht="12.75">
      <c r="B24" s="9" t="s">
        <v>243</v>
      </c>
      <c r="H24" s="10"/>
      <c r="I24" s="10"/>
      <c r="J24" s="10"/>
      <c r="K24" s="10"/>
      <c r="L24" s="10"/>
      <c r="M24" s="10"/>
      <c r="N24" s="10"/>
      <c r="O24" s="10"/>
      <c r="P24" s="10">
        <f t="shared" si="0"/>
        <v>0</v>
      </c>
      <c r="Q24" s="10"/>
      <c r="R24" s="10"/>
      <c r="S24" s="10"/>
      <c r="T24" s="10"/>
      <c r="U24" s="10">
        <f t="shared" si="1"/>
        <v>0</v>
      </c>
    </row>
    <row r="25" spans="2:21" ht="12.75">
      <c r="B25" s="9" t="s">
        <v>232</v>
      </c>
      <c r="H25" s="10"/>
      <c r="I25" s="10"/>
      <c r="J25" s="10"/>
      <c r="K25" s="10"/>
      <c r="L25" s="10"/>
      <c r="M25" s="10"/>
      <c r="N25" s="10"/>
      <c r="O25" s="10"/>
      <c r="P25" s="10">
        <f t="shared" si="0"/>
        <v>0</v>
      </c>
      <c r="Q25" s="10"/>
      <c r="R25" s="10"/>
      <c r="S25" s="10"/>
      <c r="T25" s="10"/>
      <c r="U25" s="10">
        <f t="shared" si="1"/>
        <v>0</v>
      </c>
    </row>
    <row r="26" spans="2:21" ht="12.75">
      <c r="B26" s="9" t="s">
        <v>173</v>
      </c>
      <c r="H26" s="10"/>
      <c r="I26" s="10"/>
      <c r="J26" s="10"/>
      <c r="K26" s="10"/>
      <c r="L26" s="10"/>
      <c r="M26" s="10"/>
      <c r="N26" s="10"/>
      <c r="O26" s="10"/>
      <c r="P26" s="10">
        <f t="shared" si="0"/>
        <v>0</v>
      </c>
      <c r="Q26" s="10"/>
      <c r="R26" s="10"/>
      <c r="S26" s="10"/>
      <c r="T26" s="10"/>
      <c r="U26" s="10">
        <f t="shared" si="1"/>
        <v>0</v>
      </c>
    </row>
    <row r="27" spans="2:21" ht="12.75">
      <c r="B27" s="9" t="s">
        <v>180</v>
      </c>
      <c r="H27" s="10"/>
      <c r="I27" s="10"/>
      <c r="J27" s="10"/>
      <c r="K27" s="10"/>
      <c r="L27" s="10"/>
      <c r="M27" s="10"/>
      <c r="N27" s="10"/>
      <c r="O27" s="10"/>
      <c r="P27" s="10">
        <f t="shared" si="0"/>
        <v>0</v>
      </c>
      <c r="Q27" s="10"/>
      <c r="R27" s="10"/>
      <c r="S27" s="10"/>
      <c r="T27" s="10"/>
      <c r="U27" s="10">
        <f t="shared" si="1"/>
        <v>0</v>
      </c>
    </row>
    <row r="28" spans="2:21" ht="12.75">
      <c r="B28" s="9" t="s">
        <v>233</v>
      </c>
      <c r="H28" s="10"/>
      <c r="I28" s="10"/>
      <c r="J28" s="10"/>
      <c r="K28" s="10"/>
      <c r="L28" s="10"/>
      <c r="M28" s="10"/>
      <c r="N28" s="10"/>
      <c r="O28" s="10"/>
      <c r="P28" s="10"/>
      <c r="Q28" s="10"/>
      <c r="R28" s="10"/>
      <c r="S28" s="10"/>
      <c r="T28" s="10"/>
      <c r="U28" s="10"/>
    </row>
    <row r="29" spans="2:21" ht="12.75">
      <c r="B29" s="30" t="s">
        <v>234</v>
      </c>
      <c r="H29" s="10"/>
      <c r="I29" s="10"/>
      <c r="J29" s="10"/>
      <c r="K29" s="10"/>
      <c r="L29" s="10"/>
      <c r="M29" s="10"/>
      <c r="N29" s="10"/>
      <c r="O29" s="10"/>
      <c r="P29" s="10">
        <f t="shared" si="0"/>
        <v>0</v>
      </c>
      <c r="Q29" s="10"/>
      <c r="R29" s="10"/>
      <c r="S29" s="10"/>
      <c r="T29" s="10"/>
      <c r="U29" s="10">
        <f t="shared" si="1"/>
        <v>0</v>
      </c>
    </row>
    <row r="30" spans="2:21" ht="12.75">
      <c r="B30" s="30" t="s">
        <v>235</v>
      </c>
      <c r="H30" s="10"/>
      <c r="I30" s="10"/>
      <c r="J30" s="10"/>
      <c r="K30" s="10"/>
      <c r="L30" s="10"/>
      <c r="M30" s="10"/>
      <c r="N30" s="10"/>
      <c r="O30" s="10"/>
      <c r="P30" s="10"/>
      <c r="Q30" s="10"/>
      <c r="R30" s="10"/>
      <c r="S30" s="10"/>
      <c r="T30" s="10"/>
      <c r="U30" s="10"/>
    </row>
    <row r="31" spans="2:21" ht="12.75">
      <c r="B31" s="9" t="s">
        <v>176</v>
      </c>
      <c r="H31" s="10"/>
      <c r="I31" s="10"/>
      <c r="J31" s="10"/>
      <c r="K31" s="10"/>
      <c r="L31" s="10"/>
      <c r="M31" s="10"/>
      <c r="N31" s="10"/>
      <c r="O31" s="10"/>
      <c r="P31" s="10"/>
      <c r="Q31" s="10"/>
      <c r="R31" s="10"/>
      <c r="S31" s="10"/>
      <c r="T31" s="10"/>
      <c r="U31" s="10"/>
    </row>
    <row r="32" spans="2:21" ht="12.75">
      <c r="B32" s="9" t="s">
        <v>437</v>
      </c>
      <c r="H32" s="10"/>
      <c r="I32" s="10"/>
      <c r="J32" s="10"/>
      <c r="K32" s="10"/>
      <c r="L32" s="10"/>
      <c r="M32" s="10"/>
      <c r="N32" s="10"/>
      <c r="O32" s="10"/>
      <c r="P32" s="10"/>
      <c r="Q32" s="10"/>
      <c r="R32" s="10"/>
      <c r="S32" s="10"/>
      <c r="T32" s="10"/>
      <c r="U32" s="10"/>
    </row>
    <row r="33" spans="2:21" ht="12.75">
      <c r="B33" s="9" t="s">
        <v>447</v>
      </c>
      <c r="H33" s="10"/>
      <c r="I33" s="10"/>
      <c r="J33" s="10"/>
      <c r="K33" s="10"/>
      <c r="L33" s="10"/>
      <c r="M33" s="10"/>
      <c r="N33" s="10"/>
      <c r="O33" s="10"/>
      <c r="P33" s="10"/>
      <c r="Q33" s="10"/>
      <c r="R33" s="10"/>
      <c r="S33" s="10"/>
      <c r="T33" s="10"/>
      <c r="U33" s="10"/>
    </row>
    <row r="34" spans="2:21" ht="12.75">
      <c r="B34" s="9" t="s">
        <v>236</v>
      </c>
      <c r="H34" s="10"/>
      <c r="I34" s="10"/>
      <c r="J34" s="10"/>
      <c r="K34" s="10"/>
      <c r="L34" s="10"/>
      <c r="M34" s="10"/>
      <c r="N34" s="10"/>
      <c r="O34" s="10"/>
      <c r="P34" s="10"/>
      <c r="Q34" s="10"/>
      <c r="R34" s="10"/>
      <c r="S34" s="10"/>
      <c r="T34" s="10"/>
      <c r="U34" s="10"/>
    </row>
    <row r="35" spans="2:21" ht="12.75">
      <c r="B35" s="9" t="s">
        <v>237</v>
      </c>
      <c r="H35" s="10"/>
      <c r="I35" s="10"/>
      <c r="J35" s="10"/>
      <c r="K35" s="10"/>
      <c r="L35" s="10"/>
      <c r="M35" s="10"/>
      <c r="N35" s="10"/>
      <c r="O35" s="10"/>
      <c r="P35" s="10">
        <f aca="true" t="shared" si="2" ref="P35:P46">H35+I35+J35+K35+M35+O35</f>
        <v>0</v>
      </c>
      <c r="Q35" s="10"/>
      <c r="R35" s="10"/>
      <c r="S35" s="10"/>
      <c r="T35" s="10"/>
      <c r="U35" s="10">
        <f>P35-R35+S35</f>
        <v>0</v>
      </c>
    </row>
    <row r="36" spans="2:21" ht="12.75">
      <c r="B36" s="9" t="s">
        <v>238</v>
      </c>
      <c r="H36" s="10"/>
      <c r="I36" s="10"/>
      <c r="J36" s="10"/>
      <c r="K36" s="10"/>
      <c r="L36" s="10"/>
      <c r="M36" s="10"/>
      <c r="N36" s="10"/>
      <c r="O36" s="10"/>
      <c r="P36" s="10">
        <f t="shared" si="2"/>
        <v>0</v>
      </c>
      <c r="Q36" s="10"/>
      <c r="R36" s="10"/>
      <c r="S36" s="10"/>
      <c r="T36" s="10"/>
      <c r="U36" s="10">
        <f aca="true" t="shared" si="3" ref="U36:U46">P36-R36+S36</f>
        <v>0</v>
      </c>
    </row>
    <row r="37" spans="2:21" ht="12.75">
      <c r="B37" s="9" t="s">
        <v>239</v>
      </c>
      <c r="H37" s="10"/>
      <c r="I37" s="10"/>
      <c r="J37" s="10"/>
      <c r="K37" s="10"/>
      <c r="L37" s="10"/>
      <c r="M37" s="10"/>
      <c r="N37" s="10"/>
      <c r="O37" s="10"/>
      <c r="P37" s="10"/>
      <c r="Q37" s="10"/>
      <c r="R37" s="10"/>
      <c r="S37" s="10"/>
      <c r="T37" s="10"/>
      <c r="U37" s="10"/>
    </row>
    <row r="38" spans="2:21" ht="12.75">
      <c r="B38" s="30" t="s">
        <v>234</v>
      </c>
      <c r="H38" s="10"/>
      <c r="I38" s="10"/>
      <c r="J38" s="10"/>
      <c r="K38" s="10"/>
      <c r="L38" s="10"/>
      <c r="M38" s="10"/>
      <c r="N38" s="10"/>
      <c r="O38" s="10"/>
      <c r="P38" s="10">
        <f t="shared" si="2"/>
        <v>0</v>
      </c>
      <c r="Q38" s="10"/>
      <c r="R38" s="10"/>
      <c r="S38" s="10"/>
      <c r="T38" s="10"/>
      <c r="U38" s="10">
        <f t="shared" si="3"/>
        <v>0</v>
      </c>
    </row>
    <row r="39" spans="2:21" ht="12.75">
      <c r="B39" s="30" t="s">
        <v>235</v>
      </c>
      <c r="H39" s="10"/>
      <c r="I39" s="10"/>
      <c r="J39" s="10"/>
      <c r="K39" s="10"/>
      <c r="L39" s="10"/>
      <c r="M39" s="10"/>
      <c r="N39" s="10"/>
      <c r="O39" s="10"/>
      <c r="P39" s="10">
        <f t="shared" si="2"/>
        <v>0</v>
      </c>
      <c r="Q39" s="10"/>
      <c r="R39" s="10"/>
      <c r="S39" s="10"/>
      <c r="T39" s="10"/>
      <c r="U39" s="10">
        <f t="shared" si="3"/>
        <v>0</v>
      </c>
    </row>
    <row r="40" spans="2:21" ht="12.75">
      <c r="B40" s="9" t="s">
        <v>244</v>
      </c>
      <c r="H40" s="10"/>
      <c r="I40" s="10"/>
      <c r="J40" s="10"/>
      <c r="K40" s="10"/>
      <c r="L40" s="10"/>
      <c r="M40" s="10"/>
      <c r="N40" s="10"/>
      <c r="O40" s="10"/>
      <c r="P40" s="10">
        <f t="shared" si="2"/>
        <v>0</v>
      </c>
      <c r="Q40" s="10"/>
      <c r="R40" s="10"/>
      <c r="S40" s="10"/>
      <c r="T40" s="10"/>
      <c r="U40" s="10">
        <f t="shared" si="3"/>
        <v>0</v>
      </c>
    </row>
    <row r="41" spans="2:21" ht="12.75">
      <c r="B41" s="9" t="s">
        <v>245</v>
      </c>
      <c r="H41" s="10"/>
      <c r="I41" s="10"/>
      <c r="J41" s="10"/>
      <c r="K41" s="10"/>
      <c r="L41" s="10"/>
      <c r="M41" s="10"/>
      <c r="N41" s="10"/>
      <c r="O41" s="10"/>
      <c r="P41" s="10">
        <f t="shared" si="2"/>
        <v>0</v>
      </c>
      <c r="Q41" s="10"/>
      <c r="R41" s="10"/>
      <c r="S41" s="10"/>
      <c r="T41" s="10"/>
      <c r="U41" s="10">
        <f t="shared" si="3"/>
        <v>0</v>
      </c>
    </row>
    <row r="42" spans="2:21" ht="12.75">
      <c r="B42" s="9" t="s">
        <v>432</v>
      </c>
      <c r="H42" s="10"/>
      <c r="I42" s="10"/>
      <c r="J42" s="10"/>
      <c r="K42" s="10"/>
      <c r="L42" s="10"/>
      <c r="M42" s="10"/>
      <c r="N42" s="10"/>
      <c r="O42" s="10"/>
      <c r="P42" s="10"/>
      <c r="Q42" s="10"/>
      <c r="R42" s="10"/>
      <c r="S42" s="10"/>
      <c r="T42" s="10"/>
      <c r="U42" s="10"/>
    </row>
    <row r="43" spans="2:21" ht="12.75">
      <c r="B43" s="9" t="s">
        <v>438</v>
      </c>
      <c r="H43" s="10"/>
      <c r="I43" s="10"/>
      <c r="J43" s="10"/>
      <c r="K43" s="10"/>
      <c r="L43" s="10"/>
      <c r="M43" s="10"/>
      <c r="N43" s="10"/>
      <c r="O43" s="10"/>
      <c r="P43" s="10"/>
      <c r="Q43" s="10"/>
      <c r="R43" s="10"/>
      <c r="S43" s="10"/>
      <c r="T43" s="10"/>
      <c r="U43" s="10"/>
    </row>
    <row r="44" spans="2:21" ht="13.5" thickBot="1">
      <c r="B44" s="9" t="s">
        <v>246</v>
      </c>
      <c r="H44" s="12"/>
      <c r="I44" s="12"/>
      <c r="J44" s="12"/>
      <c r="K44" s="12"/>
      <c r="L44" s="12"/>
      <c r="M44" s="12"/>
      <c r="N44" s="12"/>
      <c r="O44" s="12"/>
      <c r="P44" s="12">
        <f t="shared" si="2"/>
        <v>0</v>
      </c>
      <c r="Q44" s="10"/>
      <c r="R44" s="10"/>
      <c r="S44" s="10"/>
      <c r="T44" s="10"/>
      <c r="U44" s="12">
        <f t="shared" si="3"/>
        <v>0</v>
      </c>
    </row>
    <row r="45" spans="8:21" ht="13.5" thickTop="1">
      <c r="H45" s="10"/>
      <c r="I45" s="10"/>
      <c r="J45" s="10"/>
      <c r="K45" s="10"/>
      <c r="L45" s="10"/>
      <c r="M45" s="10"/>
      <c r="N45" s="10"/>
      <c r="O45" s="10"/>
      <c r="P45" s="10"/>
      <c r="Q45" s="10"/>
      <c r="R45" s="10"/>
      <c r="S45" s="10"/>
      <c r="T45" s="10"/>
      <c r="U45" s="10"/>
    </row>
    <row r="46" spans="2:21" ht="13.5" thickBot="1">
      <c r="B46" s="9" t="s">
        <v>397</v>
      </c>
      <c r="H46" s="12"/>
      <c r="I46" s="12"/>
      <c r="J46" s="12"/>
      <c r="K46" s="12"/>
      <c r="L46" s="12"/>
      <c r="M46" s="12"/>
      <c r="N46" s="12"/>
      <c r="O46" s="12"/>
      <c r="P46" s="12">
        <f t="shared" si="2"/>
        <v>0</v>
      </c>
      <c r="Q46" s="10"/>
      <c r="R46" s="10"/>
      <c r="S46" s="10"/>
      <c r="T46" s="10"/>
      <c r="U46" s="12">
        <f t="shared" si="3"/>
        <v>0</v>
      </c>
    </row>
    <row r="47" spans="8:21" ht="13.5" thickTop="1">
      <c r="H47" s="10"/>
      <c r="I47" s="10"/>
      <c r="J47" s="10"/>
      <c r="K47" s="10"/>
      <c r="L47" s="10"/>
      <c r="M47" s="10"/>
      <c r="N47" s="10"/>
      <c r="O47" s="10"/>
      <c r="P47" s="10"/>
      <c r="Q47" s="10"/>
      <c r="R47" s="10"/>
      <c r="S47" s="10"/>
      <c r="T47" s="10"/>
      <c r="U47" s="10"/>
    </row>
    <row r="48" spans="1:21" ht="12.75">
      <c r="A48" s="30" t="s">
        <v>249</v>
      </c>
      <c r="B48" s="9" t="s">
        <v>177</v>
      </c>
      <c r="H48" s="10"/>
      <c r="I48" s="10"/>
      <c r="J48" s="10"/>
      <c r="K48" s="10"/>
      <c r="L48" s="10"/>
      <c r="M48" s="10"/>
      <c r="N48" s="10"/>
      <c r="O48" s="10"/>
      <c r="P48" s="10"/>
      <c r="Q48" s="10"/>
      <c r="R48" s="10"/>
      <c r="S48" s="10"/>
      <c r="T48" s="10"/>
      <c r="U48" s="10"/>
    </row>
    <row r="49" spans="8:21" ht="12.75">
      <c r="H49" s="10"/>
      <c r="I49" s="10"/>
      <c r="J49" s="10"/>
      <c r="K49" s="10"/>
      <c r="L49" s="10"/>
      <c r="M49" s="10"/>
      <c r="N49" s="10"/>
      <c r="O49" s="10"/>
      <c r="P49" s="10"/>
      <c r="Q49" s="10"/>
      <c r="R49" s="10"/>
      <c r="S49" s="10"/>
      <c r="T49" s="10"/>
      <c r="U49" s="10"/>
    </row>
    <row r="50" spans="2:21" ht="12.75">
      <c r="B50" s="9" t="s">
        <v>250</v>
      </c>
      <c r="H50" s="10"/>
      <c r="I50" s="10"/>
      <c r="J50" s="10"/>
      <c r="K50" s="10"/>
      <c r="L50" s="10"/>
      <c r="M50" s="10"/>
      <c r="N50" s="10"/>
      <c r="O50" s="10"/>
      <c r="P50" s="10"/>
      <c r="Q50" s="10"/>
      <c r="R50" s="10"/>
      <c r="S50" s="10"/>
      <c r="T50" s="10"/>
      <c r="U50" s="10"/>
    </row>
    <row r="51" spans="2:21" ht="12.75">
      <c r="B51" s="30" t="s">
        <v>251</v>
      </c>
      <c r="H51" s="10"/>
      <c r="I51" s="10"/>
      <c r="J51" s="10"/>
      <c r="K51" s="10"/>
      <c r="L51" s="10"/>
      <c r="M51" s="10"/>
      <c r="N51" s="10"/>
      <c r="O51" s="10"/>
      <c r="P51" s="10">
        <f>H51+I51+J51+K51+M51+O51</f>
        <v>0</v>
      </c>
      <c r="Q51" s="10"/>
      <c r="R51" s="10"/>
      <c r="S51" s="10"/>
      <c r="T51" s="10"/>
      <c r="U51" s="10">
        <f>P51+R51-S51</f>
        <v>0</v>
      </c>
    </row>
    <row r="52" spans="2:21" ht="12.75">
      <c r="B52" s="30" t="s">
        <v>252</v>
      </c>
      <c r="H52" s="10"/>
      <c r="I52" s="10"/>
      <c r="J52" s="10"/>
      <c r="K52" s="10"/>
      <c r="L52" s="10"/>
      <c r="M52" s="10"/>
      <c r="N52" s="10"/>
      <c r="O52" s="10"/>
      <c r="P52" s="10">
        <f>H52+I52+J52+K52+M52+O52</f>
        <v>0</v>
      </c>
      <c r="Q52" s="10"/>
      <c r="R52" s="10"/>
      <c r="S52" s="10"/>
      <c r="T52" s="10"/>
      <c r="U52" s="10">
        <f>P52+R52-S52</f>
        <v>0</v>
      </c>
    </row>
    <row r="53" spans="2:21" ht="12.75">
      <c r="B53" s="30" t="s">
        <v>253</v>
      </c>
      <c r="H53" s="38"/>
      <c r="I53" s="38"/>
      <c r="J53" s="38"/>
      <c r="K53" s="38"/>
      <c r="L53" s="38"/>
      <c r="M53" s="38"/>
      <c r="N53" s="38"/>
      <c r="O53" s="38"/>
      <c r="P53" s="38">
        <f>H53+I53+J53+K53+M53+O53</f>
        <v>0</v>
      </c>
      <c r="Q53" s="10"/>
      <c r="R53" s="10"/>
      <c r="S53" s="10"/>
      <c r="T53" s="10"/>
      <c r="U53" s="38">
        <f>P53+R53-S53</f>
        <v>0</v>
      </c>
    </row>
    <row r="54" spans="8:21" ht="12.75">
      <c r="H54" s="10">
        <f aca="true" t="shared" si="4" ref="H54:P54">SUM(H51:H53)</f>
        <v>0</v>
      </c>
      <c r="I54" s="10">
        <f t="shared" si="4"/>
        <v>0</v>
      </c>
      <c r="J54" s="10">
        <f t="shared" si="4"/>
        <v>0</v>
      </c>
      <c r="K54" s="10">
        <f t="shared" si="4"/>
        <v>0</v>
      </c>
      <c r="L54" s="10">
        <f t="shared" si="4"/>
        <v>0</v>
      </c>
      <c r="M54" s="10">
        <f t="shared" si="4"/>
        <v>0</v>
      </c>
      <c r="N54" s="10">
        <f t="shared" si="4"/>
        <v>0</v>
      </c>
      <c r="O54" s="10">
        <f t="shared" si="4"/>
        <v>0</v>
      </c>
      <c r="P54" s="10">
        <f t="shared" si="4"/>
        <v>0</v>
      </c>
      <c r="Q54" s="10"/>
      <c r="R54" s="10"/>
      <c r="S54" s="10"/>
      <c r="T54" s="10"/>
      <c r="U54" s="10">
        <f>SUM(U51:U53)</f>
        <v>0</v>
      </c>
    </row>
    <row r="55" spans="2:21" ht="12.75">
      <c r="B55" s="9" t="s">
        <v>254</v>
      </c>
      <c r="H55" s="10"/>
      <c r="I55" s="10"/>
      <c r="J55" s="10"/>
      <c r="K55" s="10"/>
      <c r="L55" s="10"/>
      <c r="M55" s="10"/>
      <c r="N55" s="10"/>
      <c r="O55" s="10"/>
      <c r="P55" s="10">
        <f>H55+I55+J55+K55+M55+O55</f>
        <v>0</v>
      </c>
      <c r="Q55" s="10"/>
      <c r="R55" s="10"/>
      <c r="S55" s="10"/>
      <c r="T55" s="10"/>
      <c r="U55" s="10">
        <f>P55-R55+S55</f>
        <v>0</v>
      </c>
    </row>
    <row r="56" spans="8:21" ht="13.5" thickBot="1">
      <c r="H56" s="39">
        <f aca="true" t="shared" si="5" ref="H56:P56">H54-H55</f>
        <v>0</v>
      </c>
      <c r="I56" s="39">
        <f t="shared" si="5"/>
        <v>0</v>
      </c>
      <c r="J56" s="39">
        <f t="shared" si="5"/>
        <v>0</v>
      </c>
      <c r="K56" s="39">
        <f t="shared" si="5"/>
        <v>0</v>
      </c>
      <c r="L56" s="39">
        <f t="shared" si="5"/>
        <v>0</v>
      </c>
      <c r="M56" s="39">
        <f t="shared" si="5"/>
        <v>0</v>
      </c>
      <c r="N56" s="39">
        <f t="shared" si="5"/>
        <v>0</v>
      </c>
      <c r="O56" s="39">
        <f t="shared" si="5"/>
        <v>0</v>
      </c>
      <c r="P56" s="39">
        <f t="shared" si="5"/>
        <v>0</v>
      </c>
      <c r="Q56" s="10"/>
      <c r="R56" s="10"/>
      <c r="S56" s="10"/>
      <c r="T56" s="10"/>
      <c r="U56" s="39">
        <f>P56-R56+S56</f>
        <v>0</v>
      </c>
    </row>
    <row r="57" spans="8:21" ht="13.5" thickTop="1">
      <c r="H57" s="10"/>
      <c r="I57" s="10"/>
      <c r="J57" s="10"/>
      <c r="K57" s="10"/>
      <c r="L57" s="10"/>
      <c r="M57" s="10"/>
      <c r="N57" s="10"/>
      <c r="O57" s="10"/>
      <c r="P57" s="10"/>
      <c r="Q57" s="10"/>
      <c r="R57" s="10"/>
      <c r="S57" s="10"/>
      <c r="T57" s="10"/>
      <c r="U57" s="10"/>
    </row>
    <row r="58" spans="1:21" ht="12.75">
      <c r="A58" s="30" t="s">
        <v>255</v>
      </c>
      <c r="B58" s="9" t="s">
        <v>178</v>
      </c>
      <c r="H58" s="10"/>
      <c r="I58" s="10"/>
      <c r="J58" s="10"/>
      <c r="K58" s="10"/>
      <c r="L58" s="10"/>
      <c r="M58" s="10"/>
      <c r="N58" s="10"/>
      <c r="O58" s="10"/>
      <c r="P58" s="10"/>
      <c r="Q58" s="10"/>
      <c r="R58" s="10"/>
      <c r="S58" s="10"/>
      <c r="T58" s="10"/>
      <c r="U58" s="10"/>
    </row>
    <row r="59" spans="1:21" ht="12.75">
      <c r="A59" s="30"/>
      <c r="H59" s="10"/>
      <c r="I59" s="10"/>
      <c r="J59" s="10"/>
      <c r="K59" s="10"/>
      <c r="L59" s="10"/>
      <c r="M59" s="10"/>
      <c r="N59" s="10"/>
      <c r="O59" s="10"/>
      <c r="P59" s="10"/>
      <c r="Q59" s="10"/>
      <c r="R59" s="10"/>
      <c r="S59" s="10"/>
      <c r="T59" s="10"/>
      <c r="U59" s="10"/>
    </row>
    <row r="60" spans="2:21" ht="12.75">
      <c r="B60" s="34" t="s">
        <v>464</v>
      </c>
      <c r="H60" s="10"/>
      <c r="I60" s="10"/>
      <c r="J60" s="10"/>
      <c r="K60" s="10"/>
      <c r="L60" s="10"/>
      <c r="M60" s="10"/>
      <c r="N60" s="10"/>
      <c r="O60" s="10"/>
      <c r="P60" s="10"/>
      <c r="Q60" s="10"/>
      <c r="R60" s="10"/>
      <c r="S60" s="10"/>
      <c r="T60" s="10"/>
      <c r="U60" s="10"/>
    </row>
    <row r="61" spans="2:21" ht="12.75">
      <c r="B61" s="9" t="s">
        <v>256</v>
      </c>
      <c r="H61" s="10"/>
      <c r="I61" s="10"/>
      <c r="J61" s="10"/>
      <c r="K61" s="10"/>
      <c r="L61" s="10"/>
      <c r="M61" s="10"/>
      <c r="N61" s="10"/>
      <c r="O61" s="10"/>
      <c r="P61" s="10"/>
      <c r="Q61" s="10"/>
      <c r="R61" s="10"/>
      <c r="S61" s="10"/>
      <c r="T61" s="10"/>
      <c r="U61" s="10"/>
    </row>
    <row r="62" spans="2:21" ht="12.75">
      <c r="B62" s="9" t="s">
        <v>257</v>
      </c>
      <c r="H62" s="10"/>
      <c r="I62" s="10"/>
      <c r="J62" s="10"/>
      <c r="K62" s="10"/>
      <c r="L62" s="10"/>
      <c r="M62" s="10"/>
      <c r="N62" s="10"/>
      <c r="O62" s="10"/>
      <c r="P62" s="10"/>
      <c r="Q62" s="10"/>
      <c r="R62" s="10"/>
      <c r="S62" s="10"/>
      <c r="T62" s="10"/>
      <c r="U62" s="10"/>
    </row>
    <row r="63" spans="2:21" ht="12.75">
      <c r="B63" s="30" t="s">
        <v>258</v>
      </c>
      <c r="H63" s="10"/>
      <c r="I63" s="10"/>
      <c r="J63" s="10"/>
      <c r="K63" s="10"/>
      <c r="L63" s="10"/>
      <c r="M63" s="10"/>
      <c r="N63" s="10"/>
      <c r="O63" s="10"/>
      <c r="P63" s="10">
        <f>H63+I63+J63+K63+M63+O63</f>
        <v>0</v>
      </c>
      <c r="Q63" s="10"/>
      <c r="R63" s="10"/>
      <c r="S63" s="10"/>
      <c r="T63" s="10"/>
      <c r="U63" s="10">
        <f>P63+R63-S63</f>
        <v>0</v>
      </c>
    </row>
    <row r="64" spans="2:21" ht="12.75">
      <c r="B64" s="30" t="s">
        <v>259</v>
      </c>
      <c r="H64" s="10"/>
      <c r="I64" s="10"/>
      <c r="J64" s="10"/>
      <c r="K64" s="10"/>
      <c r="L64" s="10"/>
      <c r="M64" s="10"/>
      <c r="N64" s="10"/>
      <c r="O64" s="10"/>
      <c r="P64" s="10">
        <f>H64+I64+J64+K64+M64+O64</f>
        <v>0</v>
      </c>
      <c r="Q64" s="10"/>
      <c r="R64" s="10"/>
      <c r="S64" s="10"/>
      <c r="T64" s="10"/>
      <c r="U64" s="10">
        <f>P64+R64-S64</f>
        <v>0</v>
      </c>
    </row>
    <row r="65" spans="2:21" ht="12.75">
      <c r="B65" s="30" t="s">
        <v>260</v>
      </c>
      <c r="H65" s="38"/>
      <c r="I65" s="38"/>
      <c r="J65" s="38"/>
      <c r="K65" s="38"/>
      <c r="L65" s="38"/>
      <c r="M65" s="38"/>
      <c r="N65" s="38"/>
      <c r="O65" s="38"/>
      <c r="P65" s="38">
        <f>H65+I65+J65+K65+M65+O65</f>
        <v>0</v>
      </c>
      <c r="Q65" s="10"/>
      <c r="R65" s="10"/>
      <c r="S65" s="10"/>
      <c r="T65" s="10"/>
      <c r="U65" s="38">
        <f>P65+R65-S65</f>
        <v>0</v>
      </c>
    </row>
    <row r="66" spans="8:21" ht="12.75">
      <c r="H66" s="10">
        <f>SUM(H63:H65)</f>
        <v>0</v>
      </c>
      <c r="I66" s="10">
        <f aca="true" t="shared" si="6" ref="I66:P66">SUM(I63:I65)</f>
        <v>0</v>
      </c>
      <c r="J66" s="10">
        <f t="shared" si="6"/>
        <v>0</v>
      </c>
      <c r="K66" s="10">
        <f t="shared" si="6"/>
        <v>0</v>
      </c>
      <c r="L66" s="10">
        <f t="shared" si="6"/>
        <v>0</v>
      </c>
      <c r="M66" s="10">
        <f t="shared" si="6"/>
        <v>0</v>
      </c>
      <c r="N66" s="10">
        <f t="shared" si="6"/>
        <v>0</v>
      </c>
      <c r="O66" s="10">
        <f t="shared" si="6"/>
        <v>0</v>
      </c>
      <c r="P66" s="10">
        <f t="shared" si="6"/>
        <v>0</v>
      </c>
      <c r="Q66" s="10"/>
      <c r="R66" s="10"/>
      <c r="S66" s="10"/>
      <c r="T66" s="10"/>
      <c r="U66" s="10">
        <f>SUM(U63:U65)</f>
        <v>0</v>
      </c>
    </row>
    <row r="67" spans="2:21" ht="12.75">
      <c r="B67" s="9" t="s">
        <v>261</v>
      </c>
      <c r="H67" s="10"/>
      <c r="I67" s="10"/>
      <c r="J67" s="10"/>
      <c r="K67" s="10"/>
      <c r="L67" s="10"/>
      <c r="M67" s="10"/>
      <c r="N67" s="10"/>
      <c r="O67" s="10"/>
      <c r="P67" s="10"/>
      <c r="Q67" s="10"/>
      <c r="R67" s="10"/>
      <c r="S67" s="10"/>
      <c r="T67" s="10"/>
      <c r="U67" s="10"/>
    </row>
    <row r="68" spans="2:21" ht="12.75">
      <c r="B68" s="30" t="s">
        <v>258</v>
      </c>
      <c r="H68" s="10"/>
      <c r="I68" s="10"/>
      <c r="J68" s="10"/>
      <c r="K68" s="10"/>
      <c r="L68" s="10"/>
      <c r="M68" s="10"/>
      <c r="N68" s="10"/>
      <c r="O68" s="10"/>
      <c r="P68" s="10">
        <f>H68+I68+J68+K68+M68+O68</f>
        <v>0</v>
      </c>
      <c r="Q68" s="10"/>
      <c r="R68" s="10"/>
      <c r="S68" s="10"/>
      <c r="T68" s="10"/>
      <c r="U68" s="10">
        <f>P68+R68-S68</f>
        <v>0</v>
      </c>
    </row>
    <row r="69" spans="2:21" ht="12.75">
      <c r="B69" s="30" t="s">
        <v>259</v>
      </c>
      <c r="H69" s="10"/>
      <c r="I69" s="10"/>
      <c r="J69" s="10"/>
      <c r="K69" s="10"/>
      <c r="L69" s="10"/>
      <c r="M69" s="10"/>
      <c r="N69" s="10"/>
      <c r="O69" s="10"/>
      <c r="P69" s="10">
        <f>H69+I69+J69+K69+M69+O69</f>
        <v>0</v>
      </c>
      <c r="Q69" s="10"/>
      <c r="R69" s="10"/>
      <c r="S69" s="10"/>
      <c r="T69" s="10"/>
      <c r="U69" s="10">
        <f>P69+R69-S69</f>
        <v>0</v>
      </c>
    </row>
    <row r="70" spans="2:21" ht="12.75">
      <c r="B70" s="30" t="s">
        <v>260</v>
      </c>
      <c r="H70" s="10"/>
      <c r="I70" s="10"/>
      <c r="J70" s="10"/>
      <c r="K70" s="10"/>
      <c r="L70" s="10"/>
      <c r="M70" s="10"/>
      <c r="N70" s="10"/>
      <c r="O70" s="10"/>
      <c r="P70" s="10">
        <f>H70+I70+J70+K70+M70+O70</f>
        <v>0</v>
      </c>
      <c r="Q70" s="10"/>
      <c r="R70" s="10"/>
      <c r="S70" s="10"/>
      <c r="T70" s="10"/>
      <c r="U70" s="10">
        <f>P70+R70-S70</f>
        <v>0</v>
      </c>
    </row>
    <row r="71" spans="8:21" ht="13.5" thickBot="1">
      <c r="H71" s="39">
        <f>H66+H68+H69+H70</f>
        <v>0</v>
      </c>
      <c r="I71" s="39">
        <f aca="true" t="shared" si="7" ref="I71:P71">I66+I68+I69+I70</f>
        <v>0</v>
      </c>
      <c r="J71" s="39">
        <f t="shared" si="7"/>
        <v>0</v>
      </c>
      <c r="K71" s="39">
        <f t="shared" si="7"/>
        <v>0</v>
      </c>
      <c r="L71" s="39">
        <f t="shared" si="7"/>
        <v>0</v>
      </c>
      <c r="M71" s="39">
        <f t="shared" si="7"/>
        <v>0</v>
      </c>
      <c r="N71" s="39">
        <f t="shared" si="7"/>
        <v>0</v>
      </c>
      <c r="O71" s="39">
        <f t="shared" si="7"/>
        <v>0</v>
      </c>
      <c r="P71" s="39">
        <f t="shared" si="7"/>
        <v>0</v>
      </c>
      <c r="Q71" s="10"/>
      <c r="R71" s="10"/>
      <c r="S71" s="10"/>
      <c r="T71" s="10"/>
      <c r="U71" s="39">
        <f>U66+U68+U69+U70</f>
        <v>0</v>
      </c>
    </row>
    <row r="72" spans="8:21" ht="13.5" thickTop="1">
      <c r="H72" s="10"/>
      <c r="I72" s="10"/>
      <c r="J72" s="10"/>
      <c r="K72" s="10"/>
      <c r="L72" s="10"/>
      <c r="M72" s="10"/>
      <c r="N72" s="10"/>
      <c r="O72" s="10"/>
      <c r="P72" s="10"/>
      <c r="Q72" s="10"/>
      <c r="R72" s="10"/>
      <c r="S72" s="10"/>
      <c r="T72" s="10"/>
      <c r="U72" s="10"/>
    </row>
    <row r="73" spans="2:21" ht="12.75">
      <c r="B73" s="34" t="s">
        <v>465</v>
      </c>
      <c r="H73" s="10"/>
      <c r="I73" s="10"/>
      <c r="J73" s="10"/>
      <c r="K73" s="10"/>
      <c r="L73" s="10"/>
      <c r="M73" s="10"/>
      <c r="N73" s="10"/>
      <c r="O73" s="10"/>
      <c r="P73" s="10"/>
      <c r="Q73" s="10"/>
      <c r="R73" s="10"/>
      <c r="S73" s="10"/>
      <c r="T73" s="10"/>
      <c r="U73" s="10"/>
    </row>
    <row r="74" spans="2:21" ht="12.75">
      <c r="B74" s="9" t="s">
        <v>256</v>
      </c>
      <c r="H74" s="10"/>
      <c r="I74" s="10"/>
      <c r="J74" s="10"/>
      <c r="K74" s="10"/>
      <c r="L74" s="10"/>
      <c r="M74" s="10"/>
      <c r="N74" s="10"/>
      <c r="O74" s="10"/>
      <c r="P74" s="10"/>
      <c r="Q74" s="10"/>
      <c r="R74" s="10"/>
      <c r="S74" s="10"/>
      <c r="T74" s="10"/>
      <c r="U74" s="10"/>
    </row>
    <row r="75" spans="2:21" ht="12.75">
      <c r="B75" s="9" t="s">
        <v>257</v>
      </c>
      <c r="H75" s="10"/>
      <c r="I75" s="10"/>
      <c r="J75" s="10"/>
      <c r="K75" s="10"/>
      <c r="L75" s="10"/>
      <c r="M75" s="10"/>
      <c r="N75" s="10"/>
      <c r="O75" s="10"/>
      <c r="P75" s="10"/>
      <c r="Q75" s="10"/>
      <c r="R75" s="10"/>
      <c r="S75" s="10"/>
      <c r="T75" s="10"/>
      <c r="U75" s="10"/>
    </row>
    <row r="76" spans="2:21" ht="12.75">
      <c r="B76" s="30" t="s">
        <v>258</v>
      </c>
      <c r="H76" s="10"/>
      <c r="I76" s="10"/>
      <c r="J76" s="10"/>
      <c r="K76" s="10"/>
      <c r="L76" s="10"/>
      <c r="M76" s="10"/>
      <c r="N76" s="10"/>
      <c r="O76" s="10"/>
      <c r="P76" s="10">
        <f>H76+I76+J76+K76+M76+O76</f>
        <v>0</v>
      </c>
      <c r="Q76" s="10"/>
      <c r="R76" s="10"/>
      <c r="S76" s="10"/>
      <c r="T76" s="10"/>
      <c r="U76" s="10">
        <f>P76+R76-S76</f>
        <v>0</v>
      </c>
    </row>
    <row r="77" spans="2:21" ht="12.75">
      <c r="B77" s="30" t="s">
        <v>259</v>
      </c>
      <c r="H77" s="10"/>
      <c r="I77" s="10"/>
      <c r="J77" s="10"/>
      <c r="K77" s="10"/>
      <c r="L77" s="10"/>
      <c r="M77" s="10"/>
      <c r="N77" s="10"/>
      <c r="O77" s="10"/>
      <c r="P77" s="10">
        <f>H77+I77+J77+K77+M77+O77</f>
        <v>0</v>
      </c>
      <c r="Q77" s="10"/>
      <c r="R77" s="10"/>
      <c r="S77" s="10"/>
      <c r="T77" s="10"/>
      <c r="U77" s="10">
        <f>P77+R77-S77</f>
        <v>0</v>
      </c>
    </row>
    <row r="78" spans="2:21" ht="12.75">
      <c r="B78" s="30" t="s">
        <v>260</v>
      </c>
      <c r="H78" s="38"/>
      <c r="I78" s="38"/>
      <c r="J78" s="38"/>
      <c r="K78" s="38"/>
      <c r="L78" s="38"/>
      <c r="M78" s="38"/>
      <c r="N78" s="38"/>
      <c r="O78" s="38"/>
      <c r="P78" s="38">
        <f>H78+I78+J78+K78+M78+O78</f>
        <v>0</v>
      </c>
      <c r="Q78" s="10"/>
      <c r="R78" s="10"/>
      <c r="S78" s="10"/>
      <c r="T78" s="10"/>
      <c r="U78" s="38">
        <f>P78+R78-S78</f>
        <v>0</v>
      </c>
    </row>
    <row r="79" spans="8:21" ht="12.75">
      <c r="H79" s="10">
        <f aca="true" t="shared" si="8" ref="H79:P79">SUM(H76:H78)</f>
        <v>0</v>
      </c>
      <c r="I79" s="10">
        <f t="shared" si="8"/>
        <v>0</v>
      </c>
      <c r="J79" s="10">
        <f t="shared" si="8"/>
        <v>0</v>
      </c>
      <c r="K79" s="10">
        <f t="shared" si="8"/>
        <v>0</v>
      </c>
      <c r="L79" s="10">
        <f t="shared" si="8"/>
        <v>0</v>
      </c>
      <c r="M79" s="10">
        <f t="shared" si="8"/>
        <v>0</v>
      </c>
      <c r="N79" s="10">
        <f t="shared" si="8"/>
        <v>0</v>
      </c>
      <c r="O79" s="10">
        <f t="shared" si="8"/>
        <v>0</v>
      </c>
      <c r="P79" s="10">
        <f t="shared" si="8"/>
        <v>0</v>
      </c>
      <c r="Q79" s="10"/>
      <c r="R79" s="10"/>
      <c r="S79" s="10"/>
      <c r="T79" s="10"/>
      <c r="U79" s="10">
        <f>SUM(U76:U78)</f>
        <v>0</v>
      </c>
    </row>
    <row r="80" spans="2:21" ht="12.75">
      <c r="B80" s="9" t="s">
        <v>261</v>
      </c>
      <c r="H80" s="10"/>
      <c r="I80" s="10"/>
      <c r="J80" s="10"/>
      <c r="K80" s="10"/>
      <c r="L80" s="10"/>
      <c r="M80" s="10"/>
      <c r="N80" s="10"/>
      <c r="O80" s="10"/>
      <c r="P80" s="10"/>
      <c r="Q80" s="10"/>
      <c r="R80" s="10"/>
      <c r="S80" s="10"/>
      <c r="T80" s="10"/>
      <c r="U80" s="10"/>
    </row>
    <row r="81" spans="2:21" ht="12.75">
      <c r="B81" s="30" t="s">
        <v>258</v>
      </c>
      <c r="H81" s="10"/>
      <c r="I81" s="10"/>
      <c r="J81" s="10"/>
      <c r="K81" s="10"/>
      <c r="L81" s="10"/>
      <c r="M81" s="10"/>
      <c r="N81" s="10"/>
      <c r="O81" s="10"/>
      <c r="P81" s="10">
        <f>H81+I81+J81+K81+M81+O81</f>
        <v>0</v>
      </c>
      <c r="Q81" s="10"/>
      <c r="R81" s="10"/>
      <c r="S81" s="10"/>
      <c r="T81" s="10"/>
      <c r="U81" s="10">
        <f>P81+R81-S81</f>
        <v>0</v>
      </c>
    </row>
    <row r="82" spans="2:21" ht="12.75">
      <c r="B82" s="30" t="s">
        <v>259</v>
      </c>
      <c r="H82" s="10"/>
      <c r="I82" s="10"/>
      <c r="J82" s="10"/>
      <c r="K82" s="10"/>
      <c r="L82" s="10"/>
      <c r="M82" s="10"/>
      <c r="N82" s="10"/>
      <c r="O82" s="10"/>
      <c r="P82" s="10">
        <f>H82+I82+J82+K82+M82+O82</f>
        <v>0</v>
      </c>
      <c r="Q82" s="10"/>
      <c r="R82" s="10"/>
      <c r="S82" s="10"/>
      <c r="T82" s="10"/>
      <c r="U82" s="10">
        <f>P82+R82-S82</f>
        <v>0</v>
      </c>
    </row>
    <row r="83" spans="2:21" ht="12.75">
      <c r="B83" s="30" t="s">
        <v>260</v>
      </c>
      <c r="H83" s="10"/>
      <c r="I83" s="10"/>
      <c r="J83" s="10"/>
      <c r="K83" s="10"/>
      <c r="L83" s="10"/>
      <c r="M83" s="10"/>
      <c r="N83" s="10"/>
      <c r="O83" s="10"/>
      <c r="P83" s="10">
        <f>H83+I83+J83+K83+M83+O83</f>
        <v>0</v>
      </c>
      <c r="Q83" s="10"/>
      <c r="R83" s="10"/>
      <c r="S83" s="10"/>
      <c r="T83" s="10"/>
      <c r="U83" s="10">
        <f>P83+R83-S83</f>
        <v>0</v>
      </c>
    </row>
    <row r="84" spans="8:21" ht="13.5" thickBot="1">
      <c r="H84" s="39">
        <f aca="true" t="shared" si="9" ref="H84:P84">H79+H81+H82+H83</f>
        <v>0</v>
      </c>
      <c r="I84" s="39">
        <f t="shared" si="9"/>
        <v>0</v>
      </c>
      <c r="J84" s="39">
        <f t="shared" si="9"/>
        <v>0</v>
      </c>
      <c r="K84" s="39">
        <f t="shared" si="9"/>
        <v>0</v>
      </c>
      <c r="L84" s="39">
        <f t="shared" si="9"/>
        <v>0</v>
      </c>
      <c r="M84" s="39">
        <f t="shared" si="9"/>
        <v>0</v>
      </c>
      <c r="N84" s="39">
        <f t="shared" si="9"/>
        <v>0</v>
      </c>
      <c r="O84" s="39">
        <f t="shared" si="9"/>
        <v>0</v>
      </c>
      <c r="P84" s="39">
        <f t="shared" si="9"/>
        <v>0</v>
      </c>
      <c r="Q84" s="10"/>
      <c r="R84" s="10"/>
      <c r="S84" s="10"/>
      <c r="T84" s="10"/>
      <c r="U84" s="39">
        <f>U79+U81+U82+U83</f>
        <v>0</v>
      </c>
    </row>
    <row r="85" spans="8:21" ht="13.5" thickTop="1">
      <c r="H85" s="10"/>
      <c r="I85" s="10"/>
      <c r="J85" s="10"/>
      <c r="K85" s="10"/>
      <c r="L85" s="10"/>
      <c r="M85" s="10"/>
      <c r="N85" s="10"/>
      <c r="O85" s="10"/>
      <c r="P85" s="10"/>
      <c r="Q85" s="10"/>
      <c r="R85" s="10"/>
      <c r="S85" s="10"/>
      <c r="T85" s="10"/>
      <c r="U85" s="10"/>
    </row>
    <row r="86" spans="8:21" ht="12.75">
      <c r="H86" s="10"/>
      <c r="I86" s="10"/>
      <c r="J86" s="10"/>
      <c r="K86" s="10"/>
      <c r="L86" s="10"/>
      <c r="M86" s="10"/>
      <c r="N86" s="10"/>
      <c r="O86" s="10"/>
      <c r="P86" s="10"/>
      <c r="Q86" s="10"/>
      <c r="R86" s="10"/>
      <c r="S86" s="10"/>
      <c r="T86" s="10"/>
      <c r="U86" s="10"/>
    </row>
    <row r="87" spans="8:21" ht="12.75">
      <c r="H87" s="10"/>
      <c r="I87" s="10"/>
      <c r="J87" s="10"/>
      <c r="K87" s="10"/>
      <c r="L87" s="10"/>
      <c r="M87" s="10"/>
      <c r="N87" s="10"/>
      <c r="O87" s="10"/>
      <c r="P87" s="10"/>
      <c r="Q87" s="10"/>
      <c r="R87" s="10"/>
      <c r="S87" s="10"/>
      <c r="T87" s="10"/>
      <c r="U87" s="10"/>
    </row>
    <row r="88" spans="2:21" ht="12.75">
      <c r="B88" s="9" t="s">
        <v>262</v>
      </c>
      <c r="H88" s="10"/>
      <c r="I88" s="10"/>
      <c r="J88" s="10"/>
      <c r="K88" s="10"/>
      <c r="L88" s="10"/>
      <c r="M88" s="10"/>
      <c r="N88" s="10"/>
      <c r="O88" s="10"/>
      <c r="P88" s="10"/>
      <c r="Q88" s="10"/>
      <c r="R88" s="10"/>
      <c r="S88" s="10"/>
      <c r="T88" s="10"/>
      <c r="U88" s="10"/>
    </row>
    <row r="89" spans="8:21" ht="12.75">
      <c r="H89" s="10"/>
      <c r="I89" s="10"/>
      <c r="J89" s="10"/>
      <c r="K89" s="10"/>
      <c r="L89" s="10"/>
      <c r="M89" s="10"/>
      <c r="N89" s="10"/>
      <c r="O89" s="10"/>
      <c r="P89" s="10"/>
      <c r="Q89" s="10"/>
      <c r="R89" s="10"/>
      <c r="S89" s="10"/>
      <c r="T89" s="10"/>
      <c r="U89" s="10"/>
    </row>
    <row r="90" spans="2:21" ht="12.75">
      <c r="B90" s="34" t="s">
        <v>464</v>
      </c>
      <c r="H90" s="10"/>
      <c r="I90" s="10"/>
      <c r="J90" s="10"/>
      <c r="K90" s="10"/>
      <c r="L90" s="10"/>
      <c r="M90" s="10"/>
      <c r="N90" s="10"/>
      <c r="O90" s="10"/>
      <c r="P90" s="10"/>
      <c r="Q90" s="10"/>
      <c r="R90" s="10"/>
      <c r="S90" s="10"/>
      <c r="T90" s="10"/>
      <c r="U90" s="10"/>
    </row>
    <row r="91" spans="2:22" ht="12.75">
      <c r="B91" s="9" t="s">
        <v>263</v>
      </c>
      <c r="H91" s="10">
        <v>28</v>
      </c>
      <c r="I91" s="10">
        <v>28</v>
      </c>
      <c r="J91" s="10">
        <v>28</v>
      </c>
      <c r="K91" s="10">
        <v>28</v>
      </c>
      <c r="L91" s="10"/>
      <c r="M91" s="10">
        <v>28</v>
      </c>
      <c r="N91" s="10"/>
      <c r="O91" s="10">
        <v>-28</v>
      </c>
      <c r="P91" s="88">
        <v>28</v>
      </c>
      <c r="Q91" s="10"/>
      <c r="R91" s="88"/>
      <c r="S91" s="10"/>
      <c r="T91" s="10"/>
      <c r="U91" s="58">
        <v>28</v>
      </c>
      <c r="V91" s="9" t="s">
        <v>123</v>
      </c>
    </row>
    <row r="92" spans="2:21" ht="12.75">
      <c r="B92" s="9" t="s">
        <v>264</v>
      </c>
      <c r="H92" s="10"/>
      <c r="I92" s="10"/>
      <c r="J92" s="10"/>
      <c r="K92" s="10"/>
      <c r="L92" s="10"/>
      <c r="M92" s="10"/>
      <c r="N92" s="10"/>
      <c r="O92" s="10"/>
      <c r="P92" s="88"/>
      <c r="Q92" s="10"/>
      <c r="R92" s="10"/>
      <c r="S92" s="10"/>
      <c r="T92" s="10"/>
      <c r="U92" s="58"/>
    </row>
    <row r="93" spans="2:21" ht="12.75">
      <c r="B93" s="30" t="s">
        <v>265</v>
      </c>
      <c r="H93" s="10">
        <v>0</v>
      </c>
      <c r="I93" s="10"/>
      <c r="J93" s="10">
        <v>0</v>
      </c>
      <c r="K93" s="10">
        <v>0</v>
      </c>
      <c r="L93" s="10"/>
      <c r="M93" s="10">
        <v>0</v>
      </c>
      <c r="N93" s="10"/>
      <c r="O93" s="10">
        <v>0</v>
      </c>
      <c r="P93" s="88">
        <f aca="true" t="shared" si="10" ref="P93:P100">H93+I93+J93+K93+M93+O93</f>
        <v>0</v>
      </c>
      <c r="Q93" s="10"/>
      <c r="R93" s="10"/>
      <c r="S93" s="10"/>
      <c r="T93" s="10"/>
      <c r="U93" s="58">
        <f aca="true" t="shared" si="11" ref="U93:U100">P93+R93-S93</f>
        <v>0</v>
      </c>
    </row>
    <row r="94" spans="2:21" ht="12.75">
      <c r="B94" s="30" t="s">
        <v>269</v>
      </c>
      <c r="H94" s="10">
        <v>0</v>
      </c>
      <c r="I94" s="10">
        <v>-3</v>
      </c>
      <c r="J94" s="10">
        <v>0</v>
      </c>
      <c r="K94" s="10">
        <v>0</v>
      </c>
      <c r="L94" s="10"/>
      <c r="M94" s="10">
        <v>0</v>
      </c>
      <c r="N94" s="10"/>
      <c r="O94" s="10">
        <v>0</v>
      </c>
      <c r="P94" s="88">
        <f t="shared" si="10"/>
        <v>-3</v>
      </c>
      <c r="Q94" s="10"/>
      <c r="R94" s="10"/>
      <c r="S94" s="10"/>
      <c r="T94" s="10"/>
      <c r="U94" s="58">
        <f t="shared" si="11"/>
        <v>-3</v>
      </c>
    </row>
    <row r="95" spans="2:21" ht="12.75">
      <c r="B95" s="30" t="s">
        <v>266</v>
      </c>
      <c r="H95" s="10">
        <v>0</v>
      </c>
      <c r="I95" s="10">
        <v>3</v>
      </c>
      <c r="J95" s="10">
        <v>2</v>
      </c>
      <c r="K95" s="10">
        <v>8</v>
      </c>
      <c r="L95" s="10"/>
      <c r="M95" s="10">
        <v>3</v>
      </c>
      <c r="N95" s="10"/>
      <c r="O95" s="10">
        <v>0</v>
      </c>
      <c r="P95" s="88">
        <f t="shared" si="10"/>
        <v>16</v>
      </c>
      <c r="Q95" s="10"/>
      <c r="R95" s="10"/>
      <c r="S95" s="10"/>
      <c r="T95" s="10"/>
      <c r="U95" s="58">
        <f t="shared" si="11"/>
        <v>16</v>
      </c>
    </row>
    <row r="96" spans="2:21" ht="12.75">
      <c r="B96" s="30" t="s">
        <v>270</v>
      </c>
      <c r="H96" s="10">
        <v>0</v>
      </c>
      <c r="I96" s="10">
        <v>0</v>
      </c>
      <c r="J96" s="10">
        <v>-20</v>
      </c>
      <c r="K96" s="10">
        <v>0</v>
      </c>
      <c r="L96" s="10"/>
      <c r="M96" s="10">
        <v>0</v>
      </c>
      <c r="N96" s="10"/>
      <c r="O96" s="10">
        <v>0</v>
      </c>
      <c r="P96" s="88">
        <f t="shared" si="10"/>
        <v>-20</v>
      </c>
      <c r="Q96" s="10"/>
      <c r="R96" s="10"/>
      <c r="S96" s="10"/>
      <c r="T96" s="10"/>
      <c r="U96" s="58">
        <f t="shared" si="11"/>
        <v>-20</v>
      </c>
    </row>
    <row r="97" spans="2:21" ht="12.75">
      <c r="B97" s="30" t="s">
        <v>271</v>
      </c>
      <c r="H97" s="10">
        <v>0</v>
      </c>
      <c r="I97" s="10">
        <v>0</v>
      </c>
      <c r="J97" s="10">
        <v>0</v>
      </c>
      <c r="K97" s="10">
        <v>0</v>
      </c>
      <c r="L97" s="10"/>
      <c r="M97" s="10">
        <v>4</v>
      </c>
      <c r="N97" s="10"/>
      <c r="O97" s="10"/>
      <c r="P97" s="88">
        <f t="shared" si="10"/>
        <v>4</v>
      </c>
      <c r="Q97" s="10"/>
      <c r="R97" s="10"/>
      <c r="S97" s="10"/>
      <c r="T97" s="10"/>
      <c r="U97" s="58">
        <f t="shared" si="11"/>
        <v>4</v>
      </c>
    </row>
    <row r="98" spans="2:21" ht="12.75">
      <c r="B98" s="30" t="s">
        <v>398</v>
      </c>
      <c r="H98" s="10">
        <v>0</v>
      </c>
      <c r="I98" s="10">
        <v>0</v>
      </c>
      <c r="J98" s="10">
        <v>0</v>
      </c>
      <c r="K98" s="10">
        <v>0</v>
      </c>
      <c r="L98" s="10"/>
      <c r="M98" s="10">
        <v>0</v>
      </c>
      <c r="N98" s="10"/>
      <c r="O98" s="10"/>
      <c r="P98" s="88">
        <f t="shared" si="10"/>
        <v>0</v>
      </c>
      <c r="Q98" s="10"/>
      <c r="R98" s="10"/>
      <c r="S98" s="10"/>
      <c r="T98" s="10"/>
      <c r="U98" s="58">
        <f t="shared" si="11"/>
        <v>0</v>
      </c>
    </row>
    <row r="99" spans="2:21" ht="12.75">
      <c r="B99" s="30" t="s">
        <v>439</v>
      </c>
      <c r="H99" s="10"/>
      <c r="I99" s="10">
        <v>-6</v>
      </c>
      <c r="J99" s="10"/>
      <c r="K99" s="10"/>
      <c r="L99" s="10"/>
      <c r="M99" s="10"/>
      <c r="N99" s="10"/>
      <c r="O99" s="10"/>
      <c r="P99" s="88"/>
      <c r="Q99" s="10"/>
      <c r="R99" s="10"/>
      <c r="S99" s="10"/>
      <c r="T99" s="10"/>
      <c r="U99" s="58"/>
    </row>
    <row r="100" spans="2:21" ht="12.75">
      <c r="B100" s="30" t="s">
        <v>267</v>
      </c>
      <c r="H100" s="10">
        <v>0</v>
      </c>
      <c r="I100" s="10">
        <v>0</v>
      </c>
      <c r="J100" s="10">
        <v>0</v>
      </c>
      <c r="K100" s="10">
        <v>0</v>
      </c>
      <c r="L100" s="10"/>
      <c r="M100" s="10">
        <v>0</v>
      </c>
      <c r="N100" s="10"/>
      <c r="O100" s="10"/>
      <c r="P100" s="88">
        <f t="shared" si="10"/>
        <v>0</v>
      </c>
      <c r="Q100" s="10"/>
      <c r="R100" s="10"/>
      <c r="S100" s="10"/>
      <c r="T100" s="10"/>
      <c r="U100" s="58">
        <f t="shared" si="11"/>
        <v>0</v>
      </c>
    </row>
    <row r="101" spans="2:21" ht="13.5" thickBot="1">
      <c r="B101" s="9" t="s">
        <v>268</v>
      </c>
      <c r="H101" s="39">
        <f>SUM(H91:H100)</f>
        <v>28</v>
      </c>
      <c r="I101" s="39">
        <f aca="true" t="shared" si="12" ref="I101:N101">SUM(I91:I100)</f>
        <v>22</v>
      </c>
      <c r="J101" s="39">
        <f t="shared" si="12"/>
        <v>10</v>
      </c>
      <c r="K101" s="39">
        <f t="shared" si="12"/>
        <v>36</v>
      </c>
      <c r="L101" s="39">
        <f t="shared" si="12"/>
        <v>0</v>
      </c>
      <c r="M101" s="39">
        <f t="shared" si="12"/>
        <v>35</v>
      </c>
      <c r="N101" s="39">
        <f t="shared" si="12"/>
        <v>0</v>
      </c>
      <c r="O101" s="39">
        <f>SUM(O91:O100)</f>
        <v>-28</v>
      </c>
      <c r="P101" s="89">
        <f>SUM(P91:P100)</f>
        <v>25</v>
      </c>
      <c r="Q101" s="10"/>
      <c r="R101" s="10"/>
      <c r="S101" s="10"/>
      <c r="T101" s="10"/>
      <c r="U101" s="59">
        <f>SUM(U91:U100)</f>
        <v>25</v>
      </c>
    </row>
    <row r="102" spans="8:21" ht="13.5" thickTop="1">
      <c r="H102" s="10"/>
      <c r="I102" s="10"/>
      <c r="J102" s="10"/>
      <c r="K102" s="10"/>
      <c r="L102" s="10"/>
      <c r="M102" s="10"/>
      <c r="N102" s="10"/>
      <c r="O102" s="10"/>
      <c r="P102" s="88"/>
      <c r="Q102" s="10"/>
      <c r="R102" s="10"/>
      <c r="S102" s="10"/>
      <c r="T102" s="10"/>
      <c r="U102" s="58"/>
    </row>
    <row r="103" spans="2:21" ht="12.75">
      <c r="B103" s="34" t="s">
        <v>465</v>
      </c>
      <c r="H103" s="10"/>
      <c r="I103" s="10"/>
      <c r="J103" s="10"/>
      <c r="K103" s="10"/>
      <c r="L103" s="10"/>
      <c r="M103" s="10"/>
      <c r="N103" s="10"/>
      <c r="O103" s="10"/>
      <c r="P103" s="10"/>
      <c r="Q103" s="10"/>
      <c r="R103" s="10"/>
      <c r="S103" s="10"/>
      <c r="T103" s="10"/>
      <c r="U103" s="58"/>
    </row>
    <row r="104" spans="2:21" ht="12.75">
      <c r="B104" s="9" t="s">
        <v>263</v>
      </c>
      <c r="H104" s="10">
        <v>28</v>
      </c>
      <c r="I104" s="10">
        <v>28</v>
      </c>
      <c r="J104" s="10">
        <v>28</v>
      </c>
      <c r="K104" s="10">
        <v>28</v>
      </c>
      <c r="L104" s="10"/>
      <c r="M104" s="10">
        <v>28</v>
      </c>
      <c r="N104" s="10"/>
      <c r="O104" s="10">
        <v>-28</v>
      </c>
      <c r="P104" s="10">
        <v>28</v>
      </c>
      <c r="Q104" s="10"/>
      <c r="R104" s="10"/>
      <c r="S104" s="10"/>
      <c r="T104" s="10"/>
      <c r="U104" s="58">
        <v>-28</v>
      </c>
    </row>
    <row r="105" spans="2:21" ht="12.75">
      <c r="B105" s="9" t="s">
        <v>264</v>
      </c>
      <c r="H105" s="10"/>
      <c r="I105" s="10"/>
      <c r="J105" s="10"/>
      <c r="K105" s="10"/>
      <c r="L105" s="10"/>
      <c r="M105" s="10"/>
      <c r="N105" s="10"/>
      <c r="O105" s="10"/>
      <c r="P105" s="10"/>
      <c r="Q105" s="10"/>
      <c r="R105" s="10"/>
      <c r="S105" s="10"/>
      <c r="T105" s="10"/>
      <c r="U105" s="58"/>
    </row>
    <row r="106" spans="2:21" ht="12.75">
      <c r="B106" s="30" t="s">
        <v>265</v>
      </c>
      <c r="H106" s="10">
        <v>-22</v>
      </c>
      <c r="I106" s="10">
        <v>3</v>
      </c>
      <c r="J106" s="10">
        <v>0</v>
      </c>
      <c r="K106" s="10">
        <v>0</v>
      </c>
      <c r="L106" s="10"/>
      <c r="M106" s="10">
        <v>0</v>
      </c>
      <c r="N106" s="10"/>
      <c r="O106" s="10">
        <v>0</v>
      </c>
      <c r="P106" s="10">
        <f aca="true" t="shared" si="13" ref="P106:P112">H106+I106+J106+K106+M106+O106</f>
        <v>-19</v>
      </c>
      <c r="Q106" s="10"/>
      <c r="R106" s="10"/>
      <c r="S106" s="10"/>
      <c r="T106" s="10"/>
      <c r="U106" s="58">
        <f aca="true" t="shared" si="14" ref="U106:U113">P106+R106-S106</f>
        <v>-19</v>
      </c>
    </row>
    <row r="107" spans="2:21" ht="12.75">
      <c r="B107" s="30" t="s">
        <v>269</v>
      </c>
      <c r="H107" s="10">
        <v>0</v>
      </c>
      <c r="I107" s="10">
        <v>-3</v>
      </c>
      <c r="J107" s="10">
        <v>0</v>
      </c>
      <c r="K107" s="10">
        <v>0</v>
      </c>
      <c r="L107" s="10"/>
      <c r="M107" s="10">
        <v>0</v>
      </c>
      <c r="N107" s="10"/>
      <c r="O107" s="10">
        <v>0</v>
      </c>
      <c r="P107" s="10">
        <f t="shared" si="13"/>
        <v>-3</v>
      </c>
      <c r="Q107" s="10"/>
      <c r="R107" s="10"/>
      <c r="S107" s="10"/>
      <c r="T107" s="10"/>
      <c r="U107" s="58">
        <f t="shared" si="14"/>
        <v>-3</v>
      </c>
    </row>
    <row r="108" spans="2:21" ht="12.75">
      <c r="B108" s="30" t="s">
        <v>266</v>
      </c>
      <c r="H108" s="10">
        <v>0</v>
      </c>
      <c r="I108" s="10">
        <v>0</v>
      </c>
      <c r="J108" s="10">
        <v>3</v>
      </c>
      <c r="K108" s="10">
        <v>7</v>
      </c>
      <c r="L108" s="10"/>
      <c r="M108" s="10">
        <v>3</v>
      </c>
      <c r="N108" s="10"/>
      <c r="O108" s="10">
        <v>0</v>
      </c>
      <c r="P108" s="10">
        <f t="shared" si="13"/>
        <v>13</v>
      </c>
      <c r="Q108" s="10"/>
      <c r="R108" s="10"/>
      <c r="S108" s="10"/>
      <c r="T108" s="10"/>
      <c r="U108" s="58">
        <f t="shared" si="14"/>
        <v>13</v>
      </c>
    </row>
    <row r="109" spans="2:21" ht="12.75">
      <c r="B109" s="30" t="s">
        <v>270</v>
      </c>
      <c r="H109" s="10">
        <v>0</v>
      </c>
      <c r="I109" s="10">
        <v>0</v>
      </c>
      <c r="J109" s="10">
        <v>-20</v>
      </c>
      <c r="K109" s="10">
        <v>0</v>
      </c>
      <c r="L109" s="10"/>
      <c r="M109" s="10">
        <v>0</v>
      </c>
      <c r="N109" s="10"/>
      <c r="O109" s="10">
        <v>0</v>
      </c>
      <c r="P109" s="10">
        <f t="shared" si="13"/>
        <v>-20</v>
      </c>
      <c r="Q109" s="10"/>
      <c r="R109" s="10"/>
      <c r="S109" s="10"/>
      <c r="T109" s="10"/>
      <c r="U109" s="58">
        <f t="shared" si="14"/>
        <v>-20</v>
      </c>
    </row>
    <row r="110" spans="2:21" ht="12.75">
      <c r="B110" s="30" t="s">
        <v>271</v>
      </c>
      <c r="H110" s="10">
        <v>0</v>
      </c>
      <c r="I110" s="10">
        <v>0</v>
      </c>
      <c r="J110" s="10">
        <v>0</v>
      </c>
      <c r="K110" s="10">
        <v>0</v>
      </c>
      <c r="L110" s="10"/>
      <c r="M110" s="10">
        <v>4</v>
      </c>
      <c r="N110" s="10"/>
      <c r="O110" s="10"/>
      <c r="P110" s="10">
        <f t="shared" si="13"/>
        <v>4</v>
      </c>
      <c r="Q110" s="10"/>
      <c r="R110" s="10"/>
      <c r="S110" s="10"/>
      <c r="T110" s="10"/>
      <c r="U110" s="58">
        <f t="shared" si="14"/>
        <v>4</v>
      </c>
    </row>
    <row r="111" spans="2:21" ht="12.75">
      <c r="B111" s="30" t="s">
        <v>398</v>
      </c>
      <c r="H111" s="10">
        <v>0</v>
      </c>
      <c r="I111" s="10">
        <v>0</v>
      </c>
      <c r="J111" s="10">
        <v>0</v>
      </c>
      <c r="K111" s="10">
        <v>0</v>
      </c>
      <c r="L111" s="10"/>
      <c r="M111" s="10">
        <v>0</v>
      </c>
      <c r="N111" s="10"/>
      <c r="O111" s="10"/>
      <c r="P111" s="10">
        <f t="shared" si="13"/>
        <v>0</v>
      </c>
      <c r="Q111" s="10"/>
      <c r="R111" s="10"/>
      <c r="S111" s="10"/>
      <c r="T111" s="10"/>
      <c r="U111" s="58">
        <f t="shared" si="14"/>
        <v>0</v>
      </c>
    </row>
    <row r="112" spans="2:21" ht="12.75">
      <c r="B112" s="30" t="s">
        <v>267</v>
      </c>
      <c r="H112" s="10">
        <v>0</v>
      </c>
      <c r="I112" s="10">
        <v>0</v>
      </c>
      <c r="J112" s="10">
        <v>0</v>
      </c>
      <c r="K112" s="10">
        <v>0</v>
      </c>
      <c r="L112" s="10"/>
      <c r="M112" s="10">
        <v>0</v>
      </c>
      <c r="N112" s="10"/>
      <c r="O112" s="10"/>
      <c r="P112" s="10">
        <f t="shared" si="13"/>
        <v>0</v>
      </c>
      <c r="Q112" s="10"/>
      <c r="R112" s="10"/>
      <c r="S112" s="10"/>
      <c r="T112" s="10"/>
      <c r="U112" s="58">
        <f>P112+R112-S112</f>
        <v>0</v>
      </c>
    </row>
    <row r="113" spans="2:21" ht="12.75">
      <c r="B113" s="9" t="s">
        <v>268</v>
      </c>
      <c r="H113" s="46">
        <f aca="true" t="shared" si="15" ref="H113:P113">SUM(H104:H112)</f>
        <v>6</v>
      </c>
      <c r="I113" s="46">
        <f t="shared" si="15"/>
        <v>28</v>
      </c>
      <c r="J113" s="46">
        <f t="shared" si="15"/>
        <v>11</v>
      </c>
      <c r="K113" s="46">
        <f t="shared" si="15"/>
        <v>35</v>
      </c>
      <c r="L113" s="46">
        <f t="shared" si="15"/>
        <v>0</v>
      </c>
      <c r="M113" s="46">
        <f t="shared" si="15"/>
        <v>35</v>
      </c>
      <c r="N113" s="46">
        <f t="shared" si="15"/>
        <v>0</v>
      </c>
      <c r="O113" s="46">
        <f t="shared" si="15"/>
        <v>-28</v>
      </c>
      <c r="P113" s="46">
        <f t="shared" si="15"/>
        <v>3</v>
      </c>
      <c r="Q113" s="10"/>
      <c r="R113" s="10"/>
      <c r="S113" s="10"/>
      <c r="T113" s="10"/>
      <c r="U113" s="64">
        <f t="shared" si="14"/>
        <v>3</v>
      </c>
    </row>
    <row r="114" spans="2:22" ht="12.75">
      <c r="B114" s="45"/>
      <c r="C114" s="14"/>
      <c r="D114" s="14"/>
      <c r="E114" s="14"/>
      <c r="F114" s="14"/>
      <c r="G114" s="14"/>
      <c r="H114" s="13"/>
      <c r="I114" s="13"/>
      <c r="J114" s="13"/>
      <c r="K114" s="13"/>
      <c r="L114" s="13"/>
      <c r="M114" s="13"/>
      <c r="N114" s="13"/>
      <c r="O114" s="13"/>
      <c r="P114" s="13"/>
      <c r="Q114" s="13"/>
      <c r="R114" s="13"/>
      <c r="S114" s="13"/>
      <c r="T114" s="13"/>
      <c r="U114" s="63"/>
      <c r="V114" s="14"/>
    </row>
    <row r="115" spans="2:22" ht="12.75">
      <c r="B115" s="14"/>
      <c r="C115" s="14"/>
      <c r="D115" s="14"/>
      <c r="E115" s="14"/>
      <c r="F115" s="14"/>
      <c r="G115" s="14"/>
      <c r="H115" s="13"/>
      <c r="I115" s="13"/>
      <c r="J115" s="13"/>
      <c r="K115" s="13"/>
      <c r="L115" s="13"/>
      <c r="M115" s="13"/>
      <c r="N115" s="13"/>
      <c r="O115" s="13"/>
      <c r="P115" s="13"/>
      <c r="Q115" s="13"/>
      <c r="R115" s="13"/>
      <c r="S115" s="13"/>
      <c r="T115" s="13"/>
      <c r="U115" s="63"/>
      <c r="V115" s="14"/>
    </row>
    <row r="116" spans="8:21" ht="12.75">
      <c r="H116" s="10"/>
      <c r="I116" s="10"/>
      <c r="J116" s="10"/>
      <c r="K116" s="10"/>
      <c r="L116" s="10"/>
      <c r="M116" s="10"/>
      <c r="N116" s="10"/>
      <c r="O116" s="10"/>
      <c r="P116" s="10"/>
      <c r="Q116" s="10"/>
      <c r="R116" s="10"/>
      <c r="S116" s="10"/>
      <c r="T116" s="10"/>
      <c r="U116" s="58"/>
    </row>
    <row r="117" spans="8:21" ht="12.75">
      <c r="H117" s="10"/>
      <c r="I117" s="10"/>
      <c r="J117" s="10"/>
      <c r="K117" s="10"/>
      <c r="L117" s="10"/>
      <c r="M117" s="10"/>
      <c r="N117" s="10"/>
      <c r="O117" s="10"/>
      <c r="P117" s="10"/>
      <c r="Q117" s="10"/>
      <c r="R117" s="10"/>
      <c r="S117" s="10"/>
      <c r="T117" s="10"/>
      <c r="U117" s="10"/>
    </row>
    <row r="118" spans="2:21" ht="12.75">
      <c r="B118" s="9" t="s">
        <v>272</v>
      </c>
      <c r="H118" s="10"/>
      <c r="I118" s="10"/>
      <c r="J118" s="10"/>
      <c r="K118" s="10"/>
      <c r="L118" s="10"/>
      <c r="M118" s="10"/>
      <c r="N118" s="10"/>
      <c r="O118" s="10"/>
      <c r="P118" s="10"/>
      <c r="Q118" s="10"/>
      <c r="R118" s="10"/>
      <c r="S118" s="10"/>
      <c r="T118" s="10"/>
      <c r="U118" s="10"/>
    </row>
    <row r="119" spans="8:21" ht="12.75">
      <c r="H119" s="10"/>
      <c r="I119" s="10"/>
      <c r="J119" s="10"/>
      <c r="K119" s="10"/>
      <c r="L119" s="10"/>
      <c r="M119" s="10"/>
      <c r="N119" s="10"/>
      <c r="O119" s="10"/>
      <c r="P119" s="10"/>
      <c r="Q119" s="10"/>
      <c r="R119" s="10"/>
      <c r="S119" s="10"/>
      <c r="T119" s="10"/>
      <c r="U119" s="10"/>
    </row>
    <row r="120" spans="2:21" ht="12.75">
      <c r="B120" s="9" t="s">
        <v>273</v>
      </c>
      <c r="H120" s="10"/>
      <c r="I120" s="10">
        <v>9377000</v>
      </c>
      <c r="J120" s="10"/>
      <c r="K120" s="10"/>
      <c r="L120" s="10"/>
      <c r="M120" s="10"/>
      <c r="N120" s="10"/>
      <c r="O120" s="10"/>
      <c r="P120" s="10"/>
      <c r="Q120" s="10"/>
      <c r="R120" s="10"/>
      <c r="S120" s="10"/>
      <c r="T120" s="10"/>
      <c r="U120" s="10"/>
    </row>
    <row r="121" spans="2:21" ht="12.75">
      <c r="B121" s="9" t="s">
        <v>274</v>
      </c>
      <c r="H121" s="10"/>
      <c r="I121" s="10"/>
      <c r="J121" s="10"/>
      <c r="K121" s="10"/>
      <c r="L121" s="10"/>
      <c r="M121" s="10"/>
      <c r="N121" s="10"/>
      <c r="O121" s="10"/>
      <c r="P121" s="10"/>
      <c r="Q121" s="10"/>
      <c r="R121" s="10"/>
      <c r="S121" s="10"/>
      <c r="T121" s="10"/>
      <c r="U121" s="10"/>
    </row>
    <row r="122" spans="8:21" ht="12.75">
      <c r="H122" s="10"/>
      <c r="I122" s="10"/>
      <c r="J122" s="10"/>
      <c r="K122" s="10"/>
      <c r="L122" s="10"/>
      <c r="M122" s="10"/>
      <c r="N122" s="10"/>
      <c r="O122" s="10"/>
      <c r="P122" s="10"/>
      <c r="Q122" s="10"/>
      <c r="R122" s="10"/>
      <c r="S122" s="10"/>
      <c r="T122" s="10"/>
      <c r="U122" s="10"/>
    </row>
    <row r="123" spans="8:21" ht="12.75">
      <c r="H123" s="10"/>
      <c r="I123" s="10"/>
      <c r="J123" s="10"/>
      <c r="K123" s="10"/>
      <c r="L123" s="10"/>
      <c r="M123" s="10"/>
      <c r="N123" s="10"/>
      <c r="O123" s="10"/>
      <c r="P123" s="10"/>
      <c r="Q123" s="10"/>
      <c r="R123" s="10"/>
      <c r="S123" s="10"/>
      <c r="T123" s="10"/>
      <c r="U123" s="10"/>
    </row>
    <row r="124" spans="1:21" ht="12.75">
      <c r="A124" s="30" t="s">
        <v>275</v>
      </c>
      <c r="B124" s="9" t="s">
        <v>196</v>
      </c>
      <c r="H124" s="10"/>
      <c r="I124" s="10"/>
      <c r="J124" s="10"/>
      <c r="K124" s="10"/>
      <c r="L124" s="10"/>
      <c r="M124" s="10"/>
      <c r="N124" s="10"/>
      <c r="O124" s="10"/>
      <c r="P124" s="10"/>
      <c r="Q124" s="10"/>
      <c r="R124" s="10"/>
      <c r="S124" s="10"/>
      <c r="T124" s="10"/>
      <c r="U124" s="10"/>
    </row>
    <row r="125" spans="8:21" ht="12.75">
      <c r="H125" s="10"/>
      <c r="I125" s="10"/>
      <c r="J125" s="10"/>
      <c r="K125" s="10"/>
      <c r="L125" s="10"/>
      <c r="M125" s="10"/>
      <c r="N125" s="10"/>
      <c r="O125" s="10"/>
      <c r="P125" s="10"/>
      <c r="Q125" s="10"/>
      <c r="R125" s="10"/>
      <c r="S125" s="10"/>
      <c r="T125" s="10"/>
      <c r="U125" s="10"/>
    </row>
    <row r="126" spans="2:21" ht="12.75">
      <c r="B126" s="9" t="s">
        <v>448</v>
      </c>
      <c r="H126" s="10"/>
      <c r="I126" s="10"/>
      <c r="J126" s="10"/>
      <c r="K126" s="10"/>
      <c r="L126" s="10"/>
      <c r="M126" s="10"/>
      <c r="N126" s="10"/>
      <c r="O126" s="10"/>
      <c r="P126" s="10"/>
      <c r="Q126" s="10"/>
      <c r="R126" s="10"/>
      <c r="S126" s="10"/>
      <c r="T126" s="10"/>
      <c r="U126" s="10"/>
    </row>
    <row r="127" spans="8:21" ht="12.75">
      <c r="H127" s="10"/>
      <c r="I127" s="10"/>
      <c r="J127" s="10"/>
      <c r="K127" s="10"/>
      <c r="L127" s="10"/>
      <c r="M127" s="10"/>
      <c r="N127" s="10"/>
      <c r="O127" s="10"/>
      <c r="P127" s="10"/>
      <c r="Q127" s="10"/>
      <c r="R127" s="10"/>
      <c r="S127" s="10"/>
      <c r="T127" s="10"/>
      <c r="U127" s="10"/>
    </row>
    <row r="128" spans="2:21" ht="12.75">
      <c r="B128" s="34" t="s">
        <v>464</v>
      </c>
      <c r="H128" s="10"/>
      <c r="I128" s="10"/>
      <c r="J128" s="10"/>
      <c r="K128" s="10"/>
      <c r="L128" s="10"/>
      <c r="M128" s="10"/>
      <c r="N128" s="10"/>
      <c r="O128" s="10"/>
      <c r="P128" s="10"/>
      <c r="Q128" s="10"/>
      <c r="R128" s="10"/>
      <c r="S128" s="10"/>
      <c r="T128" s="10"/>
      <c r="U128" s="10"/>
    </row>
    <row r="129" spans="2:21" ht="12.75">
      <c r="B129" s="9" t="s">
        <v>276</v>
      </c>
      <c r="H129" s="10"/>
      <c r="I129" s="10"/>
      <c r="J129" s="10"/>
      <c r="K129" s="10"/>
      <c r="L129" s="10"/>
      <c r="M129" s="10"/>
      <c r="N129" s="10"/>
      <c r="O129" s="10"/>
      <c r="P129" s="10"/>
      <c r="Q129" s="10"/>
      <c r="R129" s="10"/>
      <c r="S129" s="10"/>
      <c r="T129" s="10"/>
      <c r="U129" s="10"/>
    </row>
    <row r="130" spans="2:21" ht="12.75">
      <c r="B130" s="30" t="s">
        <v>277</v>
      </c>
      <c r="H130" s="10">
        <v>0</v>
      </c>
      <c r="I130" s="10">
        <v>75400</v>
      </c>
      <c r="J130" s="10">
        <v>0</v>
      </c>
      <c r="K130" s="10"/>
      <c r="L130" s="10">
        <v>0</v>
      </c>
      <c r="M130" s="10">
        <v>0</v>
      </c>
      <c r="N130" s="10">
        <v>0</v>
      </c>
      <c r="O130" s="10" t="e">
        <f>ROUND(N130*$O$4,0)</f>
        <v>#REF!</v>
      </c>
      <c r="P130" s="10" t="e">
        <f>H130+I130+J130+K130+M130+O130</f>
        <v>#REF!</v>
      </c>
      <c r="Q130" s="10"/>
      <c r="R130" s="10"/>
      <c r="S130" s="10"/>
      <c r="T130" s="10"/>
      <c r="U130" s="10" t="e">
        <f>P130+R130-S130</f>
        <v>#REF!</v>
      </c>
    </row>
    <row r="131" spans="2:21" ht="13.5" thickBot="1">
      <c r="B131" s="30" t="s">
        <v>278</v>
      </c>
      <c r="H131" s="12">
        <v>0</v>
      </c>
      <c r="I131" s="12">
        <v>3374069</v>
      </c>
      <c r="J131" s="12">
        <v>1499616</v>
      </c>
      <c r="K131" s="12"/>
      <c r="L131" s="12">
        <v>0</v>
      </c>
      <c r="M131" s="12">
        <v>0</v>
      </c>
      <c r="N131" s="12">
        <v>1742647</v>
      </c>
      <c r="O131" s="12" t="e">
        <f>ROUND(N131*$O$4,0)</f>
        <v>#REF!</v>
      </c>
      <c r="P131" s="12" t="e">
        <f>H131+I131+J131+K131+M131+O131</f>
        <v>#REF!</v>
      </c>
      <c r="Q131" s="10"/>
      <c r="R131" s="10"/>
      <c r="S131" s="10"/>
      <c r="T131" s="10"/>
      <c r="U131" s="12" t="e">
        <f>P131+R131-S131</f>
        <v>#REF!</v>
      </c>
    </row>
    <row r="132" spans="8:21" ht="13.5" thickTop="1">
      <c r="H132" s="10"/>
      <c r="I132" s="10"/>
      <c r="J132" s="10"/>
      <c r="K132" s="10"/>
      <c r="L132" s="10"/>
      <c r="M132" s="10"/>
      <c r="N132" s="10"/>
      <c r="O132" s="10"/>
      <c r="P132" s="10"/>
      <c r="Q132" s="10"/>
      <c r="R132" s="10"/>
      <c r="S132" s="10"/>
      <c r="T132" s="10"/>
      <c r="U132" s="10"/>
    </row>
    <row r="133" spans="2:21" ht="12.75">
      <c r="B133" s="9" t="s">
        <v>279</v>
      </c>
      <c r="H133" s="10"/>
      <c r="I133" s="10"/>
      <c r="J133" s="10"/>
      <c r="K133" s="10"/>
      <c r="L133" s="10"/>
      <c r="M133" s="10"/>
      <c r="N133" s="10"/>
      <c r="O133" s="10"/>
      <c r="P133" s="10"/>
      <c r="Q133" s="10"/>
      <c r="R133" s="10"/>
      <c r="S133" s="10"/>
      <c r="T133" s="10"/>
      <c r="U133" s="10"/>
    </row>
    <row r="134" spans="2:21" ht="12.75">
      <c r="B134" s="30" t="s">
        <v>277</v>
      </c>
      <c r="H134" s="10">
        <v>0</v>
      </c>
      <c r="I134" s="10">
        <v>225015</v>
      </c>
      <c r="J134" s="10">
        <v>294570</v>
      </c>
      <c r="K134" s="10"/>
      <c r="L134" s="10">
        <v>0</v>
      </c>
      <c r="M134" s="10">
        <v>0</v>
      </c>
      <c r="N134" s="10">
        <v>0</v>
      </c>
      <c r="O134" s="10">
        <v>0</v>
      </c>
      <c r="P134" s="10">
        <f>H134+I134+J134+K134+M134+O134</f>
        <v>519585</v>
      </c>
      <c r="Q134" s="10"/>
      <c r="R134" s="10"/>
      <c r="S134" s="10"/>
      <c r="T134" s="10"/>
      <c r="U134" s="10">
        <f>P134+R134-S134</f>
        <v>519585</v>
      </c>
    </row>
    <row r="135" spans="2:21" ht="13.5" thickBot="1">
      <c r="B135" s="30" t="s">
        <v>278</v>
      </c>
      <c r="H135" s="12">
        <v>0</v>
      </c>
      <c r="I135" s="12">
        <v>937688</v>
      </c>
      <c r="J135" s="12">
        <v>370542</v>
      </c>
      <c r="K135" s="12">
        <v>207193</v>
      </c>
      <c r="L135" s="12">
        <v>0</v>
      </c>
      <c r="M135" s="12">
        <v>0</v>
      </c>
      <c r="N135" s="12">
        <v>0</v>
      </c>
      <c r="O135" s="12">
        <v>0</v>
      </c>
      <c r="P135" s="12">
        <f>H135+I135+J135+K135+M135+O135</f>
        <v>1515423</v>
      </c>
      <c r="Q135" s="10"/>
      <c r="R135" s="10"/>
      <c r="S135" s="10"/>
      <c r="T135" s="10"/>
      <c r="U135" s="12">
        <f>P135+R135-S135</f>
        <v>1515423</v>
      </c>
    </row>
    <row r="136" spans="8:21" ht="13.5" thickTop="1">
      <c r="H136" s="10"/>
      <c r="I136" s="10"/>
      <c r="J136" s="10"/>
      <c r="K136" s="10"/>
      <c r="L136" s="10"/>
      <c r="M136" s="10"/>
      <c r="N136" s="10"/>
      <c r="O136" s="10"/>
      <c r="P136" s="10"/>
      <c r="Q136" s="10"/>
      <c r="R136" s="10"/>
      <c r="S136" s="10"/>
      <c r="T136" s="10"/>
      <c r="U136" s="10"/>
    </row>
    <row r="137" spans="2:21" ht="12.75">
      <c r="B137" s="9" t="s">
        <v>280</v>
      </c>
      <c r="H137" s="10"/>
      <c r="I137" s="10"/>
      <c r="J137" s="10"/>
      <c r="K137" s="10"/>
      <c r="L137" s="10"/>
      <c r="M137" s="10"/>
      <c r="N137" s="10"/>
      <c r="O137" s="10"/>
      <c r="P137" s="10"/>
      <c r="Q137" s="10"/>
      <c r="R137" s="10"/>
      <c r="S137" s="10"/>
      <c r="T137" s="10"/>
      <c r="U137" s="10"/>
    </row>
    <row r="138" spans="2:21" ht="12.75">
      <c r="B138" s="30" t="s">
        <v>277</v>
      </c>
      <c r="H138" s="10">
        <v>0</v>
      </c>
      <c r="I138" s="10">
        <v>176058</v>
      </c>
      <c r="J138" s="10">
        <v>0</v>
      </c>
      <c r="K138" s="10"/>
      <c r="L138" s="10">
        <v>0</v>
      </c>
      <c r="M138" s="10">
        <v>0</v>
      </c>
      <c r="N138" s="10">
        <v>0</v>
      </c>
      <c r="O138" s="10">
        <v>0</v>
      </c>
      <c r="P138" s="10">
        <f>H138+I138+J138+K138+M138+O138</f>
        <v>176058</v>
      </c>
      <c r="Q138" s="10"/>
      <c r="R138" s="10"/>
      <c r="S138" s="10"/>
      <c r="T138" s="10"/>
      <c r="U138" s="10">
        <f>P138+R138-S138</f>
        <v>176058</v>
      </c>
    </row>
    <row r="139" spans="2:21" ht="13.5" thickBot="1">
      <c r="B139" s="30" t="s">
        <v>278</v>
      </c>
      <c r="H139" s="12">
        <v>0</v>
      </c>
      <c r="I139" s="12">
        <v>712748</v>
      </c>
      <c r="J139" s="12">
        <v>0</v>
      </c>
      <c r="K139" s="12">
        <v>0</v>
      </c>
      <c r="L139" s="12">
        <v>0</v>
      </c>
      <c r="M139" s="12">
        <v>0</v>
      </c>
      <c r="N139" s="12">
        <v>0</v>
      </c>
      <c r="O139" s="12">
        <v>0</v>
      </c>
      <c r="P139" s="12">
        <f>H139+I139+J139+K139+M139+O139</f>
        <v>712748</v>
      </c>
      <c r="Q139" s="10"/>
      <c r="R139" s="10"/>
      <c r="S139" s="10"/>
      <c r="T139" s="10"/>
      <c r="U139" s="12">
        <f>P139+R139-S139</f>
        <v>712748</v>
      </c>
    </row>
    <row r="140" spans="2:21" ht="13.5" thickTop="1">
      <c r="B140" s="30"/>
      <c r="H140" s="13"/>
      <c r="I140" s="13"/>
      <c r="J140" s="13"/>
      <c r="K140" s="13"/>
      <c r="L140" s="13"/>
      <c r="M140" s="13"/>
      <c r="N140" s="13"/>
      <c r="O140" s="13"/>
      <c r="P140" s="13"/>
      <c r="Q140" s="10"/>
      <c r="R140" s="10"/>
      <c r="S140" s="10"/>
      <c r="T140" s="10"/>
      <c r="U140" s="13"/>
    </row>
    <row r="141" spans="2:21" ht="12.75">
      <c r="B141" s="9" t="s">
        <v>449</v>
      </c>
      <c r="H141" s="13"/>
      <c r="I141" s="13"/>
      <c r="J141" s="13"/>
      <c r="K141" s="13"/>
      <c r="L141" s="13"/>
      <c r="M141" s="13"/>
      <c r="N141" s="13"/>
      <c r="O141" s="13"/>
      <c r="P141" s="13"/>
      <c r="Q141" s="10"/>
      <c r="R141" s="10"/>
      <c r="S141" s="10"/>
      <c r="T141" s="10"/>
      <c r="U141" s="13"/>
    </row>
    <row r="142" spans="2:21" ht="12.75">
      <c r="B142" s="30" t="s">
        <v>277</v>
      </c>
      <c r="H142" s="13"/>
      <c r="I142" s="13">
        <v>51447</v>
      </c>
      <c r="J142" s="13"/>
      <c r="K142" s="13"/>
      <c r="L142" s="13"/>
      <c r="M142" s="13"/>
      <c r="N142" s="13"/>
      <c r="O142" s="13"/>
      <c r="P142" s="10">
        <f>H142+I142+J142+K142+M142+O142</f>
        <v>51447</v>
      </c>
      <c r="Q142" s="10"/>
      <c r="R142" s="10"/>
      <c r="S142" s="10"/>
      <c r="T142" s="10"/>
      <c r="U142" s="10">
        <f>P142+R142-S142</f>
        <v>51447</v>
      </c>
    </row>
    <row r="143" spans="2:21" ht="13.5" thickBot="1">
      <c r="B143" s="30" t="s">
        <v>278</v>
      </c>
      <c r="H143" s="12"/>
      <c r="I143" s="12">
        <f>+I142</f>
        <v>51447</v>
      </c>
      <c r="J143" s="12"/>
      <c r="K143" s="12"/>
      <c r="L143" s="12"/>
      <c r="M143" s="12"/>
      <c r="N143" s="12"/>
      <c r="O143" s="12"/>
      <c r="P143" s="12">
        <f>H143+I143+J143+K143+M143+O143</f>
        <v>51447</v>
      </c>
      <c r="Q143" s="10"/>
      <c r="R143" s="10"/>
      <c r="S143" s="10"/>
      <c r="T143" s="10"/>
      <c r="U143" s="12">
        <f>P143+R143-S143</f>
        <v>51447</v>
      </c>
    </row>
    <row r="144" spans="8:21" ht="13.5" thickTop="1">
      <c r="H144" s="10"/>
      <c r="I144" s="10"/>
      <c r="J144" s="10"/>
      <c r="K144" s="10"/>
      <c r="L144" s="10"/>
      <c r="M144" s="10"/>
      <c r="N144" s="10"/>
      <c r="O144" s="10"/>
      <c r="P144" s="10"/>
      <c r="Q144" s="10"/>
      <c r="R144" s="10"/>
      <c r="S144" s="10"/>
      <c r="T144" s="10"/>
      <c r="U144" s="10"/>
    </row>
    <row r="145" spans="8:21" ht="12.75">
      <c r="H145" s="10"/>
      <c r="I145" s="10"/>
      <c r="J145" s="10"/>
      <c r="K145" s="10"/>
      <c r="L145" s="10"/>
      <c r="M145" s="10"/>
      <c r="N145" s="10"/>
      <c r="O145" s="10"/>
      <c r="P145" s="10"/>
      <c r="Q145" s="10"/>
      <c r="R145" s="10"/>
      <c r="S145" s="10"/>
      <c r="T145" s="10"/>
      <c r="U145" s="10"/>
    </row>
    <row r="146" spans="2:21" ht="12.75">
      <c r="B146" s="34" t="s">
        <v>465</v>
      </c>
      <c r="H146" s="10"/>
      <c r="I146" s="10"/>
      <c r="J146" s="10"/>
      <c r="K146" s="10"/>
      <c r="L146" s="10"/>
      <c r="M146" s="10"/>
      <c r="N146" s="10"/>
      <c r="O146" s="10"/>
      <c r="P146" s="10"/>
      <c r="Q146" s="10"/>
      <c r="R146" s="10"/>
      <c r="S146" s="10"/>
      <c r="T146" s="10"/>
      <c r="U146" s="10"/>
    </row>
    <row r="147" spans="2:21" ht="12.75">
      <c r="B147" s="9" t="s">
        <v>276</v>
      </c>
      <c r="H147" s="10"/>
      <c r="I147" s="10"/>
      <c r="J147" s="10"/>
      <c r="K147" s="10"/>
      <c r="L147" s="10"/>
      <c r="M147" s="10"/>
      <c r="N147" s="10"/>
      <c r="O147" s="10"/>
      <c r="P147" s="10"/>
      <c r="Q147" s="10"/>
      <c r="R147" s="10"/>
      <c r="S147" s="10"/>
      <c r="T147" s="10"/>
      <c r="U147" s="10"/>
    </row>
    <row r="148" spans="2:21" ht="12.75">
      <c r="B148" s="30" t="s">
        <v>277</v>
      </c>
      <c r="H148" s="10"/>
      <c r="I148" s="10"/>
      <c r="J148" s="10"/>
      <c r="K148" s="10"/>
      <c r="L148" s="10"/>
      <c r="M148" s="10"/>
      <c r="N148" s="10"/>
      <c r="O148" s="10"/>
      <c r="P148" s="10">
        <f>H148+I148+J148+K148+M148+O148</f>
        <v>0</v>
      </c>
      <c r="Q148" s="10"/>
      <c r="R148" s="10"/>
      <c r="S148" s="10"/>
      <c r="T148" s="10"/>
      <c r="U148" s="10">
        <f>P148+R148-S148</f>
        <v>0</v>
      </c>
    </row>
    <row r="149" spans="2:21" ht="13.5" thickBot="1">
      <c r="B149" s="30" t="s">
        <v>278</v>
      </c>
      <c r="H149" s="12"/>
      <c r="I149" s="12"/>
      <c r="J149" s="12"/>
      <c r="K149" s="12"/>
      <c r="L149" s="12"/>
      <c r="M149" s="12"/>
      <c r="N149" s="12"/>
      <c r="O149" s="12"/>
      <c r="P149" s="12">
        <f>H149+I149+J149+K149+M149+O149</f>
        <v>0</v>
      </c>
      <c r="Q149" s="10"/>
      <c r="R149" s="10"/>
      <c r="S149" s="10"/>
      <c r="T149" s="10"/>
      <c r="U149" s="12">
        <f>P149+R149-S149</f>
        <v>0</v>
      </c>
    </row>
    <row r="150" spans="8:21" ht="13.5" thickTop="1">
      <c r="H150" s="10"/>
      <c r="I150" s="10"/>
      <c r="J150" s="10"/>
      <c r="K150" s="10"/>
      <c r="L150" s="10"/>
      <c r="M150" s="10"/>
      <c r="N150" s="10"/>
      <c r="O150" s="10"/>
      <c r="P150" s="10"/>
      <c r="Q150" s="10"/>
      <c r="R150" s="10"/>
      <c r="S150" s="10"/>
      <c r="T150" s="10"/>
      <c r="U150" s="10"/>
    </row>
    <row r="151" spans="2:21" ht="12.75">
      <c r="B151" s="9" t="s">
        <v>279</v>
      </c>
      <c r="H151" s="10"/>
      <c r="I151" s="10"/>
      <c r="J151" s="10"/>
      <c r="K151" s="10"/>
      <c r="L151" s="10"/>
      <c r="M151" s="10"/>
      <c r="N151" s="10"/>
      <c r="O151" s="10"/>
      <c r="P151" s="10"/>
      <c r="Q151" s="10"/>
      <c r="R151" s="10"/>
      <c r="S151" s="10"/>
      <c r="T151" s="10"/>
      <c r="U151" s="10"/>
    </row>
    <row r="152" spans="2:21" ht="12.75">
      <c r="B152" s="30" t="s">
        <v>277</v>
      </c>
      <c r="H152" s="10"/>
      <c r="I152" s="10"/>
      <c r="J152" s="10"/>
      <c r="K152" s="10"/>
      <c r="L152" s="10"/>
      <c r="M152" s="10"/>
      <c r="N152" s="10"/>
      <c r="O152" s="10"/>
      <c r="P152" s="10">
        <f>H152+I152+J152+K152+M152+O152</f>
        <v>0</v>
      </c>
      <c r="Q152" s="10"/>
      <c r="R152" s="10"/>
      <c r="S152" s="10"/>
      <c r="T152" s="10"/>
      <c r="U152" s="10">
        <f>P152+R152-S152</f>
        <v>0</v>
      </c>
    </row>
    <row r="153" spans="2:21" ht="13.5" thickBot="1">
      <c r="B153" s="30" t="s">
        <v>278</v>
      </c>
      <c r="H153" s="12"/>
      <c r="I153" s="12"/>
      <c r="J153" s="12"/>
      <c r="K153" s="12"/>
      <c r="L153" s="12"/>
      <c r="M153" s="12"/>
      <c r="N153" s="12"/>
      <c r="O153" s="12"/>
      <c r="P153" s="12">
        <f>H153+I153+J153+K153+M153+O153</f>
        <v>0</v>
      </c>
      <c r="Q153" s="10"/>
      <c r="R153" s="10"/>
      <c r="S153" s="10"/>
      <c r="T153" s="10"/>
      <c r="U153" s="12">
        <f>P153+R153-S153</f>
        <v>0</v>
      </c>
    </row>
    <row r="154" spans="8:21" ht="13.5" thickTop="1">
      <c r="H154" s="10"/>
      <c r="I154" s="10"/>
      <c r="J154" s="10"/>
      <c r="K154" s="10"/>
      <c r="L154" s="10"/>
      <c r="M154" s="10"/>
      <c r="N154" s="10"/>
      <c r="O154" s="10"/>
      <c r="P154" s="10"/>
      <c r="Q154" s="10"/>
      <c r="R154" s="10"/>
      <c r="S154" s="10"/>
      <c r="T154" s="10"/>
      <c r="U154" s="10"/>
    </row>
    <row r="155" spans="2:21" ht="12.75">
      <c r="B155" s="9" t="s">
        <v>280</v>
      </c>
      <c r="H155" s="10"/>
      <c r="I155" s="10"/>
      <c r="J155" s="10"/>
      <c r="K155" s="10"/>
      <c r="L155" s="10"/>
      <c r="M155" s="10"/>
      <c r="N155" s="10"/>
      <c r="O155" s="10"/>
      <c r="P155" s="10"/>
      <c r="Q155" s="10"/>
      <c r="R155" s="10"/>
      <c r="S155" s="10"/>
      <c r="T155" s="10"/>
      <c r="U155" s="10"/>
    </row>
    <row r="156" spans="2:21" ht="12.75">
      <c r="B156" s="30" t="s">
        <v>277</v>
      </c>
      <c r="H156" s="10"/>
      <c r="I156" s="10"/>
      <c r="J156" s="10"/>
      <c r="K156" s="10"/>
      <c r="L156" s="10"/>
      <c r="M156" s="10"/>
      <c r="N156" s="10"/>
      <c r="O156" s="10"/>
      <c r="P156" s="10">
        <f>H156+I156+J156+K156+M156+O156</f>
        <v>0</v>
      </c>
      <c r="Q156" s="10"/>
      <c r="R156" s="10"/>
      <c r="S156" s="10"/>
      <c r="T156" s="10"/>
      <c r="U156" s="10">
        <f>P156+R156-S156</f>
        <v>0</v>
      </c>
    </row>
    <row r="157" spans="2:21" ht="13.5" thickBot="1">
      <c r="B157" s="30" t="s">
        <v>278</v>
      </c>
      <c r="H157" s="12"/>
      <c r="I157" s="12"/>
      <c r="J157" s="12"/>
      <c r="K157" s="12"/>
      <c r="L157" s="12"/>
      <c r="M157" s="12"/>
      <c r="N157" s="12"/>
      <c r="O157" s="12"/>
      <c r="P157" s="12">
        <f>H157+I157+J157+K157+M157+O157</f>
        <v>0</v>
      </c>
      <c r="Q157" s="10"/>
      <c r="R157" s="10"/>
      <c r="S157" s="10"/>
      <c r="T157" s="10"/>
      <c r="U157" s="12">
        <f>P157+R157-S157</f>
        <v>0</v>
      </c>
    </row>
    <row r="158" spans="8:21" ht="13.5" thickTop="1">
      <c r="H158" s="10"/>
      <c r="I158" s="10"/>
      <c r="J158" s="10"/>
      <c r="K158" s="10"/>
      <c r="L158" s="10"/>
      <c r="M158" s="10"/>
      <c r="N158" s="10"/>
      <c r="O158" s="10"/>
      <c r="P158" s="10"/>
      <c r="Q158" s="10"/>
      <c r="R158" s="10"/>
      <c r="S158" s="10"/>
      <c r="T158" s="10"/>
      <c r="U158" s="10"/>
    </row>
    <row r="159" spans="8:21" ht="12.75">
      <c r="H159" s="10"/>
      <c r="I159" s="10"/>
      <c r="J159" s="10"/>
      <c r="K159" s="10"/>
      <c r="L159" s="10"/>
      <c r="M159" s="10"/>
      <c r="N159" s="10"/>
      <c r="O159" s="10"/>
      <c r="P159" s="10"/>
      <c r="Q159" s="10"/>
      <c r="R159" s="10"/>
      <c r="S159" s="10"/>
      <c r="T159" s="10"/>
      <c r="U159" s="10"/>
    </row>
    <row r="160" spans="2:21" ht="12.75">
      <c r="B160" s="9" t="s">
        <v>281</v>
      </c>
      <c r="H160" s="10"/>
      <c r="I160" s="10"/>
      <c r="J160" s="10"/>
      <c r="K160" s="10"/>
      <c r="L160" s="10"/>
      <c r="M160" s="10"/>
      <c r="N160" s="10"/>
      <c r="O160" s="10"/>
      <c r="P160" s="10"/>
      <c r="Q160" s="10"/>
      <c r="R160" s="10"/>
      <c r="S160" s="10"/>
      <c r="T160" s="10"/>
      <c r="U160" s="10"/>
    </row>
    <row r="161" spans="8:21" ht="12.75">
      <c r="H161" s="10"/>
      <c r="I161" s="10"/>
      <c r="J161" s="10"/>
      <c r="K161" s="10"/>
      <c r="L161" s="10"/>
      <c r="M161" s="10"/>
      <c r="N161" s="10"/>
      <c r="O161" s="10"/>
      <c r="P161" s="10"/>
      <c r="Q161" s="10"/>
      <c r="R161" s="10"/>
      <c r="S161" s="10"/>
      <c r="T161" s="10"/>
      <c r="U161" s="10"/>
    </row>
    <row r="162" spans="2:21" ht="12.75">
      <c r="B162" s="34" t="s">
        <v>464</v>
      </c>
      <c r="H162" s="10"/>
      <c r="I162" s="10"/>
      <c r="J162" s="10"/>
      <c r="K162" s="10"/>
      <c r="L162" s="10"/>
      <c r="M162" s="10"/>
      <c r="N162" s="10"/>
      <c r="O162" s="10"/>
      <c r="P162" s="10"/>
      <c r="Q162" s="10"/>
      <c r="R162" s="10"/>
      <c r="S162" s="10"/>
      <c r="T162" s="10"/>
      <c r="U162" s="10"/>
    </row>
    <row r="163" spans="2:21" ht="12.75">
      <c r="B163" s="9" t="s">
        <v>282</v>
      </c>
      <c r="H163" s="10"/>
      <c r="I163" s="10"/>
      <c r="J163" s="10"/>
      <c r="K163" s="10"/>
      <c r="L163" s="10"/>
      <c r="M163" s="10"/>
      <c r="N163" s="10"/>
      <c r="O163" s="10"/>
      <c r="P163" s="10">
        <f>H163+I163+J163+K163+M163+O163</f>
        <v>0</v>
      </c>
      <c r="Q163" s="10"/>
      <c r="R163" s="10"/>
      <c r="S163" s="10"/>
      <c r="T163" s="10"/>
      <c r="U163" s="10">
        <f>P163+R163-S163</f>
        <v>0</v>
      </c>
    </row>
    <row r="164" spans="2:21" ht="12.75">
      <c r="B164" s="9" t="s">
        <v>283</v>
      </c>
      <c r="H164" s="10"/>
      <c r="I164" s="10"/>
      <c r="J164" s="10"/>
      <c r="K164" s="10"/>
      <c r="L164" s="10"/>
      <c r="M164" s="10"/>
      <c r="N164" s="10"/>
      <c r="O164" s="10"/>
      <c r="P164" s="10">
        <f>H164+I164+J164+K164+M164+O164</f>
        <v>0</v>
      </c>
      <c r="Q164" s="10"/>
      <c r="R164" s="10"/>
      <c r="S164" s="10"/>
      <c r="T164" s="10"/>
      <c r="U164" s="10">
        <f>P164+R164-S164</f>
        <v>0</v>
      </c>
    </row>
    <row r="165" spans="2:21" ht="13.5" thickBot="1">
      <c r="B165" s="9" t="s">
        <v>284</v>
      </c>
      <c r="H165" s="12"/>
      <c r="I165" s="12"/>
      <c r="J165" s="12"/>
      <c r="K165" s="12"/>
      <c r="L165" s="12"/>
      <c r="M165" s="12"/>
      <c r="N165" s="12"/>
      <c r="O165" s="12"/>
      <c r="P165" s="12">
        <f>H165+I165+J165+K165+M165+O165</f>
        <v>0</v>
      </c>
      <c r="Q165" s="10"/>
      <c r="R165" s="10"/>
      <c r="S165" s="10"/>
      <c r="T165" s="10"/>
      <c r="U165" s="12">
        <f>P165+R165-S165</f>
        <v>0</v>
      </c>
    </row>
    <row r="166" spans="8:21" ht="13.5" thickTop="1">
      <c r="H166" s="10"/>
      <c r="I166" s="10"/>
      <c r="J166" s="10"/>
      <c r="K166" s="10"/>
      <c r="L166" s="10"/>
      <c r="M166" s="10"/>
      <c r="N166" s="10"/>
      <c r="O166" s="10"/>
      <c r="P166" s="10"/>
      <c r="Q166" s="10"/>
      <c r="R166" s="10"/>
      <c r="S166" s="10"/>
      <c r="T166" s="10"/>
      <c r="U166" s="10"/>
    </row>
    <row r="167" spans="8:21" ht="12.75">
      <c r="H167" s="10"/>
      <c r="I167" s="10"/>
      <c r="J167" s="10"/>
      <c r="K167" s="10"/>
      <c r="L167" s="10"/>
      <c r="M167" s="10"/>
      <c r="N167" s="10"/>
      <c r="O167" s="10"/>
      <c r="P167" s="10"/>
      <c r="Q167" s="10"/>
      <c r="R167" s="10"/>
      <c r="S167" s="10"/>
      <c r="T167" s="10"/>
      <c r="U167" s="10"/>
    </row>
    <row r="168" spans="2:21" ht="12.75">
      <c r="B168" s="34" t="s">
        <v>465</v>
      </c>
      <c r="H168" s="10"/>
      <c r="I168" s="10"/>
      <c r="J168" s="10"/>
      <c r="K168" s="10"/>
      <c r="L168" s="10"/>
      <c r="M168" s="10"/>
      <c r="N168" s="10"/>
      <c r="O168" s="10"/>
      <c r="P168" s="10"/>
      <c r="Q168" s="10"/>
      <c r="R168" s="10"/>
      <c r="S168" s="10"/>
      <c r="T168" s="10"/>
      <c r="U168" s="10"/>
    </row>
    <row r="169" spans="2:21" ht="12.75">
      <c r="B169" s="9" t="s">
        <v>282</v>
      </c>
      <c r="H169" s="10"/>
      <c r="I169" s="10"/>
      <c r="J169" s="10"/>
      <c r="K169" s="10"/>
      <c r="L169" s="10"/>
      <c r="M169" s="10"/>
      <c r="N169" s="10"/>
      <c r="O169" s="10"/>
      <c r="P169" s="10">
        <f>H169+I169+J169+K169+M169+O169</f>
        <v>0</v>
      </c>
      <c r="Q169" s="10"/>
      <c r="R169" s="10"/>
      <c r="S169" s="10"/>
      <c r="T169" s="10"/>
      <c r="U169" s="10">
        <f>P169+R169-S169</f>
        <v>0</v>
      </c>
    </row>
    <row r="170" spans="2:21" ht="12.75">
      <c r="B170" s="9" t="s">
        <v>283</v>
      </c>
      <c r="H170" s="10"/>
      <c r="I170" s="10"/>
      <c r="J170" s="10"/>
      <c r="K170" s="10"/>
      <c r="L170" s="10"/>
      <c r="M170" s="10"/>
      <c r="N170" s="10"/>
      <c r="O170" s="10"/>
      <c r="P170" s="10">
        <f>H170+I170+J170+K170+M170+O170</f>
        <v>0</v>
      </c>
      <c r="Q170" s="10"/>
      <c r="R170" s="10"/>
      <c r="S170" s="10"/>
      <c r="T170" s="10"/>
      <c r="U170" s="10">
        <f>P170+R170-S170</f>
        <v>0</v>
      </c>
    </row>
    <row r="171" spans="2:21" ht="13.5" thickBot="1">
      <c r="B171" s="9" t="s">
        <v>284</v>
      </c>
      <c r="H171" s="12"/>
      <c r="I171" s="12"/>
      <c r="J171" s="12"/>
      <c r="K171" s="12"/>
      <c r="L171" s="12"/>
      <c r="M171" s="12"/>
      <c r="N171" s="12"/>
      <c r="O171" s="12"/>
      <c r="P171" s="12">
        <f>H171+I171+J171+K171+M171+O171</f>
        <v>0</v>
      </c>
      <c r="Q171" s="10"/>
      <c r="R171" s="10"/>
      <c r="S171" s="10"/>
      <c r="T171" s="10"/>
      <c r="U171" s="12">
        <f>P171+R171-S171</f>
        <v>0</v>
      </c>
    </row>
    <row r="172" spans="8:21" ht="13.5" thickTop="1">
      <c r="H172" s="10"/>
      <c r="I172" s="10"/>
      <c r="J172" s="10"/>
      <c r="K172" s="10"/>
      <c r="L172" s="10"/>
      <c r="M172" s="10"/>
      <c r="N172" s="10"/>
      <c r="O172" s="10"/>
      <c r="P172" s="10"/>
      <c r="Q172" s="10"/>
      <c r="R172" s="10"/>
      <c r="S172" s="10"/>
      <c r="T172" s="10"/>
      <c r="U172" s="10"/>
    </row>
    <row r="173" spans="8:21" ht="12.75">
      <c r="H173" s="10"/>
      <c r="I173" s="10"/>
      <c r="J173" s="10"/>
      <c r="K173" s="10"/>
      <c r="L173" s="10"/>
      <c r="M173" s="10"/>
      <c r="N173" s="10"/>
      <c r="O173" s="10"/>
      <c r="P173" s="10"/>
      <c r="Q173" s="10"/>
      <c r="R173" s="10"/>
      <c r="S173" s="10"/>
      <c r="T173" s="10"/>
      <c r="U173" s="10"/>
    </row>
    <row r="174" spans="1:21" ht="12.75">
      <c r="A174" s="30" t="s">
        <v>285</v>
      </c>
      <c r="B174" s="9" t="s">
        <v>182</v>
      </c>
      <c r="H174" s="10"/>
      <c r="I174" s="10"/>
      <c r="J174" s="10"/>
      <c r="K174" s="10"/>
      <c r="L174" s="10"/>
      <c r="M174" s="10"/>
      <c r="N174" s="10"/>
      <c r="O174" s="10"/>
      <c r="P174" s="10"/>
      <c r="Q174" s="10"/>
      <c r="R174" s="10"/>
      <c r="S174" s="10"/>
      <c r="T174" s="10"/>
      <c r="U174" s="10"/>
    </row>
    <row r="175" spans="8:21" ht="12.75">
      <c r="H175" s="10"/>
      <c r="I175" s="10"/>
      <c r="J175" s="10"/>
      <c r="K175" s="10"/>
      <c r="L175" s="10"/>
      <c r="M175" s="10"/>
      <c r="N175" s="10"/>
      <c r="O175" s="10"/>
      <c r="P175" s="10"/>
      <c r="Q175" s="10"/>
      <c r="R175" s="10"/>
      <c r="S175" s="10"/>
      <c r="T175" s="10"/>
      <c r="U175" s="10"/>
    </row>
    <row r="176" spans="2:21" ht="12.75">
      <c r="B176" s="9" t="s">
        <v>286</v>
      </c>
      <c r="H176" s="10">
        <v>0</v>
      </c>
      <c r="I176" s="10">
        <v>0</v>
      </c>
      <c r="J176" s="10">
        <v>0</v>
      </c>
      <c r="K176" s="10">
        <v>0</v>
      </c>
      <c r="L176" s="10">
        <v>0</v>
      </c>
      <c r="M176" s="10"/>
      <c r="N176" s="10">
        <v>0</v>
      </c>
      <c r="O176" s="10"/>
      <c r="P176" s="10">
        <f>H176+I176+J176+K176+M176+O176</f>
        <v>0</v>
      </c>
      <c r="Q176" s="10"/>
      <c r="R176" s="10"/>
      <c r="S176" s="10"/>
      <c r="T176" s="10"/>
      <c r="U176" s="10">
        <f>P176+R176-S176</f>
        <v>0</v>
      </c>
    </row>
    <row r="177" spans="2:21" ht="12.75">
      <c r="B177" s="9" t="s">
        <v>287</v>
      </c>
      <c r="H177" s="10"/>
      <c r="I177" s="10"/>
      <c r="J177" s="10"/>
      <c r="K177" s="10"/>
      <c r="L177" s="10"/>
      <c r="M177" s="10"/>
      <c r="N177" s="10"/>
      <c r="O177" s="10"/>
      <c r="P177" s="10"/>
      <c r="Q177" s="10"/>
      <c r="R177" s="10"/>
      <c r="S177" s="10"/>
      <c r="T177" s="10"/>
      <c r="U177" s="10"/>
    </row>
    <row r="178" spans="2:21" ht="12.75">
      <c r="B178" s="9" t="s">
        <v>288</v>
      </c>
      <c r="H178" s="42">
        <v>0</v>
      </c>
      <c r="I178" s="42">
        <v>0</v>
      </c>
      <c r="J178" s="42">
        <v>0</v>
      </c>
      <c r="K178" s="42">
        <v>0</v>
      </c>
      <c r="L178" s="42">
        <v>0</v>
      </c>
      <c r="M178" s="10"/>
      <c r="N178" s="42">
        <v>0</v>
      </c>
      <c r="O178" s="10"/>
      <c r="P178" s="42">
        <f>H178+I178+J178+K178+M178+O178</f>
        <v>0</v>
      </c>
      <c r="Q178" s="10"/>
      <c r="R178" s="10"/>
      <c r="S178" s="10"/>
      <c r="T178" s="10"/>
      <c r="U178" s="42">
        <f>P178+R178-S178</f>
        <v>0</v>
      </c>
    </row>
    <row r="179" spans="2:21" ht="12.75">
      <c r="B179" s="9" t="s">
        <v>289</v>
      </c>
      <c r="H179" s="43">
        <v>0</v>
      </c>
      <c r="I179" s="43">
        <v>0</v>
      </c>
      <c r="J179" s="43">
        <v>0</v>
      </c>
      <c r="K179" s="43">
        <v>0</v>
      </c>
      <c r="L179" s="43">
        <v>0</v>
      </c>
      <c r="M179" s="10"/>
      <c r="N179" s="43">
        <v>0</v>
      </c>
      <c r="O179" s="10"/>
      <c r="P179" s="43">
        <f>H179+I179+J179+K179+M179+O179</f>
        <v>0</v>
      </c>
      <c r="Q179" s="10"/>
      <c r="R179" s="10"/>
      <c r="S179" s="10"/>
      <c r="T179" s="10"/>
      <c r="U179" s="43">
        <f>P179+R179-S179</f>
        <v>0</v>
      </c>
    </row>
    <row r="180" spans="2:21" ht="12.75">
      <c r="B180" s="9" t="s">
        <v>290</v>
      </c>
      <c r="H180" s="10">
        <f>SUM(H178:H179)</f>
        <v>0</v>
      </c>
      <c r="I180" s="10">
        <f>SUM(I178:I179)</f>
        <v>0</v>
      </c>
      <c r="J180" s="10">
        <f>SUM(J178:J179)</f>
        <v>0</v>
      </c>
      <c r="K180" s="10">
        <f>SUM(K178:K179)</f>
        <v>0</v>
      </c>
      <c r="L180" s="10">
        <f>SUM(L178:L179)</f>
        <v>0</v>
      </c>
      <c r="M180" s="10"/>
      <c r="N180" s="10">
        <f>SUM(N178:N179)</f>
        <v>0</v>
      </c>
      <c r="O180" s="10"/>
      <c r="P180" s="10">
        <f>H180+I180+J180+K180+M180+O180</f>
        <v>0</v>
      </c>
      <c r="Q180" s="10"/>
      <c r="R180" s="10"/>
      <c r="S180" s="10"/>
      <c r="T180" s="10"/>
      <c r="U180" s="10">
        <f>SUM(U178:U179)</f>
        <v>0</v>
      </c>
    </row>
    <row r="181" spans="8:21" ht="13.5" thickBot="1">
      <c r="H181" s="39">
        <f>H176-H180</f>
        <v>0</v>
      </c>
      <c r="I181" s="39">
        <f>I176-I180</f>
        <v>0</v>
      </c>
      <c r="J181" s="39">
        <f>J176-J180</f>
        <v>0</v>
      </c>
      <c r="K181" s="39">
        <f>K176-K180</f>
        <v>0</v>
      </c>
      <c r="L181" s="39">
        <f>L176-L180</f>
        <v>0</v>
      </c>
      <c r="M181" s="10"/>
      <c r="N181" s="39">
        <f>N176-N180</f>
        <v>0</v>
      </c>
      <c r="O181" s="10"/>
      <c r="P181" s="39">
        <f>P176-P180</f>
        <v>0</v>
      </c>
      <c r="Q181" s="10"/>
      <c r="R181" s="10"/>
      <c r="S181" s="10"/>
      <c r="T181" s="10"/>
      <c r="U181" s="39">
        <f>U176-U180</f>
        <v>0</v>
      </c>
    </row>
    <row r="182" spans="8:21" ht="13.5" thickTop="1">
      <c r="H182" s="10"/>
      <c r="I182" s="10"/>
      <c r="J182" s="10"/>
      <c r="K182" s="10"/>
      <c r="L182" s="10"/>
      <c r="M182" s="10"/>
      <c r="N182" s="10"/>
      <c r="O182" s="10"/>
      <c r="P182" s="10"/>
      <c r="Q182" s="10"/>
      <c r="R182" s="10"/>
      <c r="S182" s="10"/>
      <c r="T182" s="10"/>
      <c r="U182" s="10"/>
    </row>
    <row r="183" spans="1:21" ht="12.75">
      <c r="A183" s="30" t="s">
        <v>291</v>
      </c>
      <c r="B183" s="9" t="s">
        <v>183</v>
      </c>
      <c r="H183" s="10"/>
      <c r="I183" s="10"/>
      <c r="J183" s="10"/>
      <c r="K183" s="10"/>
      <c r="L183" s="10"/>
      <c r="M183" s="10"/>
      <c r="N183" s="10"/>
      <c r="O183" s="10"/>
      <c r="P183" s="10"/>
      <c r="Q183" s="10"/>
      <c r="R183" s="10"/>
      <c r="S183" s="10"/>
      <c r="T183" s="10"/>
      <c r="U183" s="10"/>
    </row>
    <row r="184" spans="8:21" ht="12.75">
      <c r="H184" s="10"/>
      <c r="I184" s="10"/>
      <c r="J184" s="10"/>
      <c r="K184" s="10"/>
      <c r="L184" s="10"/>
      <c r="M184" s="10"/>
      <c r="N184" s="10"/>
      <c r="O184" s="10"/>
      <c r="P184" s="10"/>
      <c r="Q184" s="10"/>
      <c r="R184" s="10"/>
      <c r="S184" s="10"/>
      <c r="T184" s="10"/>
      <c r="U184" s="10"/>
    </row>
    <row r="185" spans="2:21" ht="12.75">
      <c r="B185" s="35" t="s">
        <v>292</v>
      </c>
      <c r="H185" s="10"/>
      <c r="I185" s="10"/>
      <c r="J185" s="10"/>
      <c r="K185" s="10"/>
      <c r="L185" s="10"/>
      <c r="M185" s="10"/>
      <c r="N185" s="10"/>
      <c r="O185" s="10"/>
      <c r="P185" s="10"/>
      <c r="Q185" s="10"/>
      <c r="R185" s="10"/>
      <c r="S185" s="10"/>
      <c r="T185" s="10"/>
      <c r="U185" s="10"/>
    </row>
    <row r="186" spans="2:21" ht="12.75">
      <c r="B186" s="9" t="s">
        <v>293</v>
      </c>
      <c r="H186" s="10"/>
      <c r="I186" s="10"/>
      <c r="J186" s="10"/>
      <c r="K186" s="10"/>
      <c r="L186" s="10"/>
      <c r="M186" s="10"/>
      <c r="N186" s="10"/>
      <c r="O186" s="10"/>
      <c r="P186" s="10"/>
      <c r="Q186" s="10"/>
      <c r="R186" s="10"/>
      <c r="S186" s="10"/>
      <c r="T186" s="10"/>
      <c r="U186" s="10"/>
    </row>
    <row r="187" spans="2:21" ht="12.75">
      <c r="B187" s="9" t="s">
        <v>461</v>
      </c>
      <c r="H187" s="10"/>
      <c r="I187" s="10"/>
      <c r="J187" s="10"/>
      <c r="K187" s="10">
        <v>0</v>
      </c>
      <c r="L187" s="10">
        <v>0</v>
      </c>
      <c r="M187" s="10">
        <v>0</v>
      </c>
      <c r="N187" s="10">
        <v>0</v>
      </c>
      <c r="O187" s="10">
        <v>0</v>
      </c>
      <c r="P187" s="10">
        <f>H187+I187+J187+K187+M187+O187</f>
        <v>0</v>
      </c>
      <c r="Q187" s="10"/>
      <c r="R187" s="10"/>
      <c r="S187" s="10"/>
      <c r="T187" s="10"/>
      <c r="U187" s="10">
        <f>P187+R187-S187</f>
        <v>0</v>
      </c>
    </row>
    <row r="188" spans="2:21" ht="12.75">
      <c r="B188" s="9" t="s">
        <v>159</v>
      </c>
      <c r="H188" s="10"/>
      <c r="I188" s="10"/>
      <c r="J188" s="10"/>
      <c r="K188" s="10">
        <v>0</v>
      </c>
      <c r="L188" s="10">
        <v>0</v>
      </c>
      <c r="M188" s="10">
        <v>0</v>
      </c>
      <c r="N188" s="10">
        <v>0</v>
      </c>
      <c r="O188" s="10">
        <v>0</v>
      </c>
      <c r="P188" s="10">
        <f>H188+I188+J188+K188+M188+O188</f>
        <v>0</v>
      </c>
      <c r="Q188" s="10"/>
      <c r="R188" s="10"/>
      <c r="S188" s="10"/>
      <c r="T188" s="10"/>
      <c r="U188" s="10">
        <f>P188+R188-S188</f>
        <v>0</v>
      </c>
    </row>
    <row r="189" spans="2:21" ht="12.75">
      <c r="B189" s="9" t="s">
        <v>210</v>
      </c>
      <c r="H189" s="10"/>
      <c r="I189" s="10"/>
      <c r="J189" s="10"/>
      <c r="K189" s="10">
        <v>0</v>
      </c>
      <c r="L189" s="10">
        <v>0</v>
      </c>
      <c r="M189" s="10">
        <v>0</v>
      </c>
      <c r="N189" s="10">
        <v>0</v>
      </c>
      <c r="O189" s="10">
        <v>0</v>
      </c>
      <c r="P189" s="10">
        <f>H189+I189+J189+K189+M189+O189</f>
        <v>0</v>
      </c>
      <c r="Q189" s="10"/>
      <c r="R189" s="10"/>
      <c r="S189" s="10"/>
      <c r="T189" s="10"/>
      <c r="U189" s="10">
        <f>P189+R189-S189</f>
        <v>0</v>
      </c>
    </row>
    <row r="190" spans="2:21" ht="12.75">
      <c r="B190" s="9" t="s">
        <v>1</v>
      </c>
      <c r="H190" s="11">
        <f>SUM(H187:H189)</f>
        <v>0</v>
      </c>
      <c r="I190" s="11">
        <f aca="true" t="shared" si="16" ref="I190:P190">SUM(I187:I189)</f>
        <v>0</v>
      </c>
      <c r="J190" s="11">
        <f t="shared" si="16"/>
        <v>0</v>
      </c>
      <c r="K190" s="11">
        <f t="shared" si="16"/>
        <v>0</v>
      </c>
      <c r="L190" s="11">
        <f t="shared" si="16"/>
        <v>0</v>
      </c>
      <c r="M190" s="11">
        <f t="shared" si="16"/>
        <v>0</v>
      </c>
      <c r="N190" s="11">
        <f t="shared" si="16"/>
        <v>0</v>
      </c>
      <c r="O190" s="11">
        <f t="shared" si="16"/>
        <v>0</v>
      </c>
      <c r="P190" s="11">
        <f t="shared" si="16"/>
        <v>0</v>
      </c>
      <c r="Q190" s="10"/>
      <c r="R190" s="10"/>
      <c r="S190" s="10"/>
      <c r="T190" s="10"/>
      <c r="U190" s="11">
        <f>SUM(U187:U189)</f>
        <v>0</v>
      </c>
    </row>
    <row r="191" spans="8:21" ht="12.75">
      <c r="H191" s="10"/>
      <c r="I191" s="10"/>
      <c r="J191" s="10"/>
      <c r="K191" s="10"/>
      <c r="L191" s="10"/>
      <c r="M191" s="10"/>
      <c r="N191" s="10"/>
      <c r="O191" s="10"/>
      <c r="P191" s="10"/>
      <c r="Q191" s="10"/>
      <c r="R191" s="10"/>
      <c r="S191" s="10"/>
      <c r="T191" s="10"/>
      <c r="U191" s="10"/>
    </row>
    <row r="192" spans="2:21" ht="12.75">
      <c r="B192" s="9" t="s">
        <v>287</v>
      </c>
      <c r="H192" s="10"/>
      <c r="I192" s="10"/>
      <c r="J192" s="10"/>
      <c r="K192" s="10"/>
      <c r="L192" s="10"/>
      <c r="M192" s="10"/>
      <c r="N192" s="10"/>
      <c r="O192" s="10"/>
      <c r="P192" s="10"/>
      <c r="Q192" s="10"/>
      <c r="R192" s="10"/>
      <c r="S192" s="10"/>
      <c r="T192" s="10"/>
      <c r="U192" s="10"/>
    </row>
    <row r="193" spans="2:21" ht="12.75">
      <c r="B193" s="9" t="s">
        <v>461</v>
      </c>
      <c r="H193" s="10"/>
      <c r="I193" s="10"/>
      <c r="J193" s="10"/>
      <c r="K193" s="10">
        <v>0</v>
      </c>
      <c r="L193" s="10">
        <v>0</v>
      </c>
      <c r="M193" s="10">
        <v>0</v>
      </c>
      <c r="N193" s="10">
        <v>0</v>
      </c>
      <c r="O193" s="10">
        <v>0</v>
      </c>
      <c r="P193" s="10">
        <f>H193+I193+J193+K193+M193+O193</f>
        <v>0</v>
      </c>
      <c r="Q193" s="10"/>
      <c r="R193" s="10"/>
      <c r="S193" s="10"/>
      <c r="T193" s="10"/>
      <c r="U193" s="10">
        <f>P193+R193-S193</f>
        <v>0</v>
      </c>
    </row>
    <row r="194" spans="2:21" ht="12.75">
      <c r="B194" s="9" t="s">
        <v>294</v>
      </c>
      <c r="H194" s="10"/>
      <c r="I194" s="10"/>
      <c r="J194" s="10"/>
      <c r="K194" s="10">
        <v>0</v>
      </c>
      <c r="L194" s="10">
        <v>0</v>
      </c>
      <c r="M194" s="10">
        <v>0</v>
      </c>
      <c r="N194" s="10">
        <v>0</v>
      </c>
      <c r="O194" s="10">
        <v>0</v>
      </c>
      <c r="P194" s="10">
        <f>H194+I194+J194+K194+M194+O194</f>
        <v>0</v>
      </c>
      <c r="Q194" s="10"/>
      <c r="R194" s="10"/>
      <c r="S194" s="10"/>
      <c r="T194" s="10"/>
      <c r="U194" s="10">
        <f>P194+R194-S194</f>
        <v>0</v>
      </c>
    </row>
    <row r="195" spans="2:21" ht="12.75">
      <c r="B195" s="9" t="s">
        <v>295</v>
      </c>
      <c r="H195" s="10"/>
      <c r="I195" s="10"/>
      <c r="J195" s="10"/>
      <c r="K195" s="10">
        <v>0</v>
      </c>
      <c r="L195" s="10">
        <v>0</v>
      </c>
      <c r="M195" s="10">
        <v>0</v>
      </c>
      <c r="N195" s="10">
        <v>0</v>
      </c>
      <c r="O195" s="10">
        <v>0</v>
      </c>
      <c r="P195" s="10">
        <f>H195+I195+J195+K195+M195+O195</f>
        <v>0</v>
      </c>
      <c r="Q195" s="10"/>
      <c r="R195" s="10"/>
      <c r="S195" s="10"/>
      <c r="T195" s="10"/>
      <c r="U195" s="10">
        <f>P195+R195-S195</f>
        <v>0</v>
      </c>
    </row>
    <row r="196" spans="2:21" ht="12.75">
      <c r="B196" s="9" t="s">
        <v>1</v>
      </c>
      <c r="H196" s="11">
        <f>SUM(H193:H195)</f>
        <v>0</v>
      </c>
      <c r="I196" s="11">
        <f aca="true" t="shared" si="17" ref="I196:P196">SUM(I193:I195)</f>
        <v>0</v>
      </c>
      <c r="J196" s="11">
        <f t="shared" si="17"/>
        <v>0</v>
      </c>
      <c r="K196" s="11">
        <f t="shared" si="17"/>
        <v>0</v>
      </c>
      <c r="L196" s="11">
        <f t="shared" si="17"/>
        <v>0</v>
      </c>
      <c r="M196" s="11">
        <f t="shared" si="17"/>
        <v>0</v>
      </c>
      <c r="N196" s="11">
        <f t="shared" si="17"/>
        <v>0</v>
      </c>
      <c r="O196" s="11">
        <f t="shared" si="17"/>
        <v>0</v>
      </c>
      <c r="P196" s="11">
        <f t="shared" si="17"/>
        <v>0</v>
      </c>
      <c r="Q196" s="10"/>
      <c r="R196" s="10"/>
      <c r="S196" s="10"/>
      <c r="T196" s="10"/>
      <c r="U196" s="11">
        <f>SUM(U193:U195)</f>
        <v>0</v>
      </c>
    </row>
    <row r="197" spans="8:21" ht="12.75">
      <c r="H197" s="10"/>
      <c r="I197" s="10"/>
      <c r="J197" s="10"/>
      <c r="K197" s="10"/>
      <c r="L197" s="10"/>
      <c r="M197" s="10"/>
      <c r="N197" s="10"/>
      <c r="O197" s="10"/>
      <c r="P197" s="10"/>
      <c r="Q197" s="10"/>
      <c r="R197" s="10"/>
      <c r="S197" s="10"/>
      <c r="T197" s="10"/>
      <c r="U197" s="10"/>
    </row>
    <row r="198" spans="2:21" ht="12.75">
      <c r="B198" s="9" t="s">
        <v>214</v>
      </c>
      <c r="H198" s="10"/>
      <c r="I198" s="10"/>
      <c r="J198" s="10"/>
      <c r="K198" s="10"/>
      <c r="L198" s="10"/>
      <c r="M198" s="10"/>
      <c r="N198" s="10"/>
      <c r="O198" s="10"/>
      <c r="P198" s="10"/>
      <c r="Q198" s="10"/>
      <c r="R198" s="10"/>
      <c r="S198" s="10"/>
      <c r="T198" s="10"/>
      <c r="U198" s="10"/>
    </row>
    <row r="199" spans="2:21" ht="13.5" thickBot="1">
      <c r="B199" s="9" t="s">
        <v>1</v>
      </c>
      <c r="H199" s="12">
        <f>H190-H196</f>
        <v>0</v>
      </c>
      <c r="I199" s="12">
        <f aca="true" t="shared" si="18" ref="I199:P199">I190-I196</f>
        <v>0</v>
      </c>
      <c r="J199" s="12">
        <f t="shared" si="18"/>
        <v>0</v>
      </c>
      <c r="K199" s="12">
        <f t="shared" si="18"/>
        <v>0</v>
      </c>
      <c r="L199" s="12">
        <f t="shared" si="18"/>
        <v>0</v>
      </c>
      <c r="M199" s="12">
        <f t="shared" si="18"/>
        <v>0</v>
      </c>
      <c r="N199" s="12">
        <f t="shared" si="18"/>
        <v>0</v>
      </c>
      <c r="O199" s="12">
        <f t="shared" si="18"/>
        <v>0</v>
      </c>
      <c r="P199" s="12">
        <f t="shared" si="18"/>
        <v>0</v>
      </c>
      <c r="Q199" s="10"/>
      <c r="R199" s="10"/>
      <c r="S199" s="10"/>
      <c r="T199" s="10"/>
      <c r="U199" s="12">
        <f>U190-U196</f>
        <v>0</v>
      </c>
    </row>
    <row r="200" spans="8:21" ht="13.5" thickTop="1">
      <c r="H200" s="10"/>
      <c r="I200" s="10"/>
      <c r="J200" s="10"/>
      <c r="K200" s="10"/>
      <c r="L200" s="10"/>
      <c r="M200" s="10"/>
      <c r="N200" s="10"/>
      <c r="O200" s="10"/>
      <c r="P200" s="10"/>
      <c r="Q200" s="10"/>
      <c r="R200" s="10"/>
      <c r="S200" s="10"/>
      <c r="T200" s="10"/>
      <c r="U200" s="10"/>
    </row>
    <row r="201" spans="2:21" ht="13.5" thickBot="1">
      <c r="B201" s="9" t="s">
        <v>460</v>
      </c>
      <c r="H201" s="12">
        <f>H187-H193</f>
        <v>0</v>
      </c>
      <c r="I201" s="12">
        <f aca="true" t="shared" si="19" ref="I201:P201">I187-I193</f>
        <v>0</v>
      </c>
      <c r="J201" s="12">
        <f t="shared" si="19"/>
        <v>0</v>
      </c>
      <c r="K201" s="12">
        <f t="shared" si="19"/>
        <v>0</v>
      </c>
      <c r="L201" s="12">
        <f t="shared" si="19"/>
        <v>0</v>
      </c>
      <c r="M201" s="12">
        <f t="shared" si="19"/>
        <v>0</v>
      </c>
      <c r="N201" s="12">
        <f t="shared" si="19"/>
        <v>0</v>
      </c>
      <c r="O201" s="12">
        <f t="shared" si="19"/>
        <v>0</v>
      </c>
      <c r="P201" s="12">
        <f t="shared" si="19"/>
        <v>0</v>
      </c>
      <c r="Q201" s="10"/>
      <c r="R201" s="10"/>
      <c r="S201" s="10"/>
      <c r="T201" s="10"/>
      <c r="U201" s="12">
        <f>U187-U193</f>
        <v>0</v>
      </c>
    </row>
    <row r="202" spans="8:21" ht="13.5" thickTop="1">
      <c r="H202" s="10"/>
      <c r="I202" s="10"/>
      <c r="J202" s="10"/>
      <c r="K202" s="10"/>
      <c r="L202" s="10"/>
      <c r="M202" s="10"/>
      <c r="N202" s="10"/>
      <c r="O202" s="10"/>
      <c r="P202" s="10"/>
      <c r="Q202" s="10"/>
      <c r="R202" s="10"/>
      <c r="S202" s="10"/>
      <c r="T202" s="10"/>
      <c r="U202" s="10"/>
    </row>
    <row r="203" spans="2:21" ht="12.75">
      <c r="B203" s="35" t="s">
        <v>296</v>
      </c>
      <c r="H203" s="10"/>
      <c r="I203" s="10"/>
      <c r="J203" s="10"/>
      <c r="K203" s="10"/>
      <c r="L203" s="10"/>
      <c r="M203" s="10"/>
      <c r="N203" s="10"/>
      <c r="O203" s="10"/>
      <c r="P203" s="10"/>
      <c r="Q203" s="10"/>
      <c r="R203" s="10"/>
      <c r="S203" s="10"/>
      <c r="T203" s="10"/>
      <c r="U203" s="10"/>
    </row>
    <row r="204" spans="2:21" ht="12.75">
      <c r="B204" s="9" t="s">
        <v>293</v>
      </c>
      <c r="H204" s="10"/>
      <c r="I204" s="10"/>
      <c r="J204" s="10"/>
      <c r="K204" s="10"/>
      <c r="L204" s="10"/>
      <c r="M204" s="10"/>
      <c r="N204" s="10"/>
      <c r="O204" s="10"/>
      <c r="P204" s="10"/>
      <c r="Q204" s="10"/>
      <c r="R204" s="10"/>
      <c r="S204" s="10"/>
      <c r="T204" s="10"/>
      <c r="U204" s="10"/>
    </row>
    <row r="205" spans="2:21" ht="12.75">
      <c r="B205" s="9" t="s">
        <v>461</v>
      </c>
      <c r="H205" s="10">
        <v>0</v>
      </c>
      <c r="I205" s="10"/>
      <c r="J205" s="10">
        <v>0</v>
      </c>
      <c r="K205" s="10">
        <v>0</v>
      </c>
      <c r="L205" s="10">
        <v>0</v>
      </c>
      <c r="M205" s="10">
        <v>0</v>
      </c>
      <c r="N205" s="10">
        <v>0</v>
      </c>
      <c r="O205" s="10">
        <v>0</v>
      </c>
      <c r="P205" s="10">
        <f>H205+I205+J205+K205+M205+O205</f>
        <v>0</v>
      </c>
      <c r="Q205" s="10"/>
      <c r="R205" s="10"/>
      <c r="S205" s="10"/>
      <c r="T205" s="10"/>
      <c r="U205" s="10">
        <f>P205+R205-S205</f>
        <v>0</v>
      </c>
    </row>
    <row r="206" spans="2:21" ht="12.75">
      <c r="B206" s="9" t="s">
        <v>159</v>
      </c>
      <c r="H206" s="10">
        <v>0</v>
      </c>
      <c r="I206" s="10">
        <v>0</v>
      </c>
      <c r="J206" s="10">
        <v>0</v>
      </c>
      <c r="K206" s="10">
        <v>0</v>
      </c>
      <c r="L206" s="10">
        <v>0</v>
      </c>
      <c r="M206" s="10">
        <v>0</v>
      </c>
      <c r="N206" s="10">
        <v>0</v>
      </c>
      <c r="O206" s="10">
        <v>0</v>
      </c>
      <c r="P206" s="10">
        <f>H206+I206+J206+K206+M206+O206</f>
        <v>0</v>
      </c>
      <c r="Q206" s="10"/>
      <c r="R206" s="10"/>
      <c r="S206" s="10"/>
      <c r="T206" s="10"/>
      <c r="U206" s="10">
        <f>P206+R206-S206</f>
        <v>0</v>
      </c>
    </row>
    <row r="207" spans="2:21" ht="12.75">
      <c r="B207" s="9" t="s">
        <v>210</v>
      </c>
      <c r="H207" s="10">
        <v>0</v>
      </c>
      <c r="I207" s="10">
        <v>0</v>
      </c>
      <c r="J207" s="10">
        <v>0</v>
      </c>
      <c r="K207" s="10">
        <v>0</v>
      </c>
      <c r="L207" s="10">
        <v>0</v>
      </c>
      <c r="M207" s="10">
        <v>0</v>
      </c>
      <c r="N207" s="10">
        <v>0</v>
      </c>
      <c r="O207" s="10">
        <v>0</v>
      </c>
      <c r="P207" s="10">
        <f>H207+I207+J207+K207+M207+O207</f>
        <v>0</v>
      </c>
      <c r="Q207" s="10"/>
      <c r="R207" s="10"/>
      <c r="S207" s="10"/>
      <c r="T207" s="10"/>
      <c r="U207" s="10">
        <f>P207+R207-S207</f>
        <v>0</v>
      </c>
    </row>
    <row r="208" spans="2:21" ht="12.75">
      <c r="B208" s="9" t="s">
        <v>1</v>
      </c>
      <c r="H208" s="11">
        <f aca="true" t="shared" si="20" ref="H208:P208">SUM(H205:H207)</f>
        <v>0</v>
      </c>
      <c r="I208" s="11">
        <f t="shared" si="20"/>
        <v>0</v>
      </c>
      <c r="J208" s="11">
        <f t="shared" si="20"/>
        <v>0</v>
      </c>
      <c r="K208" s="11">
        <f t="shared" si="20"/>
        <v>0</v>
      </c>
      <c r="L208" s="11">
        <f t="shared" si="20"/>
        <v>0</v>
      </c>
      <c r="M208" s="11">
        <f t="shared" si="20"/>
        <v>0</v>
      </c>
      <c r="N208" s="11">
        <f t="shared" si="20"/>
        <v>0</v>
      </c>
      <c r="O208" s="11">
        <f t="shared" si="20"/>
        <v>0</v>
      </c>
      <c r="P208" s="11">
        <f t="shared" si="20"/>
        <v>0</v>
      </c>
      <c r="Q208" s="10"/>
      <c r="R208" s="10"/>
      <c r="S208" s="10"/>
      <c r="T208" s="10"/>
      <c r="U208" s="11">
        <f>SUM(U205:U207)</f>
        <v>0</v>
      </c>
    </row>
    <row r="209" spans="8:21" ht="12.75">
      <c r="H209" s="10"/>
      <c r="I209" s="10"/>
      <c r="J209" s="10"/>
      <c r="K209" s="10"/>
      <c r="L209" s="10"/>
      <c r="M209" s="10"/>
      <c r="N209" s="10"/>
      <c r="O209" s="10"/>
      <c r="P209" s="10"/>
      <c r="Q209" s="10"/>
      <c r="R209" s="10"/>
      <c r="S209" s="10"/>
      <c r="T209" s="10"/>
      <c r="U209" s="10"/>
    </row>
    <row r="210" spans="2:21" ht="12.75">
      <c r="B210" s="9" t="s">
        <v>287</v>
      </c>
      <c r="H210" s="10"/>
      <c r="I210" s="10"/>
      <c r="J210" s="10"/>
      <c r="K210" s="10"/>
      <c r="L210" s="10"/>
      <c r="M210" s="10"/>
      <c r="N210" s="10"/>
      <c r="O210" s="10"/>
      <c r="P210" s="10"/>
      <c r="Q210" s="10"/>
      <c r="R210" s="10"/>
      <c r="S210" s="10"/>
      <c r="T210" s="10"/>
      <c r="U210" s="10"/>
    </row>
    <row r="211" spans="2:21" ht="12.75">
      <c r="B211" s="9" t="s">
        <v>461</v>
      </c>
      <c r="H211" s="10">
        <v>0</v>
      </c>
      <c r="I211" s="10">
        <v>0</v>
      </c>
      <c r="J211" s="10">
        <v>0</v>
      </c>
      <c r="K211" s="10">
        <v>0</v>
      </c>
      <c r="L211" s="10">
        <v>0</v>
      </c>
      <c r="M211" s="10">
        <v>0</v>
      </c>
      <c r="N211" s="10">
        <v>0</v>
      </c>
      <c r="O211" s="10">
        <v>0</v>
      </c>
      <c r="P211" s="10">
        <f>H211+I211+J211+K211+M211+O211</f>
        <v>0</v>
      </c>
      <c r="Q211" s="10"/>
      <c r="R211" s="10"/>
      <c r="S211" s="10"/>
      <c r="T211" s="10"/>
      <c r="U211" s="10">
        <f>P211+R211-S211</f>
        <v>0</v>
      </c>
    </row>
    <row r="212" spans="2:21" ht="12.75">
      <c r="B212" s="9" t="s">
        <v>294</v>
      </c>
      <c r="H212" s="10">
        <v>0</v>
      </c>
      <c r="I212" s="10"/>
      <c r="J212" s="10">
        <v>0</v>
      </c>
      <c r="K212" s="10">
        <v>0</v>
      </c>
      <c r="L212" s="10">
        <v>0</v>
      </c>
      <c r="M212" s="10">
        <v>0</v>
      </c>
      <c r="N212" s="10">
        <v>0</v>
      </c>
      <c r="O212" s="10">
        <v>0</v>
      </c>
      <c r="P212" s="10">
        <f>H212+I212+J212+K212+M212+O212</f>
        <v>0</v>
      </c>
      <c r="Q212" s="10"/>
      <c r="R212" s="10"/>
      <c r="S212" s="10"/>
      <c r="T212" s="10"/>
      <c r="U212" s="10">
        <f>P212+R212-S212</f>
        <v>0</v>
      </c>
    </row>
    <row r="213" spans="2:21" ht="12.75">
      <c r="B213" s="9" t="s">
        <v>295</v>
      </c>
      <c r="H213" s="10">
        <v>0</v>
      </c>
      <c r="I213" s="10">
        <v>0</v>
      </c>
      <c r="J213" s="10">
        <v>0</v>
      </c>
      <c r="K213" s="10">
        <v>0</v>
      </c>
      <c r="L213" s="10">
        <v>0</v>
      </c>
      <c r="M213" s="10">
        <v>0</v>
      </c>
      <c r="N213" s="10">
        <v>0</v>
      </c>
      <c r="O213" s="10">
        <v>0</v>
      </c>
      <c r="P213" s="10">
        <f>H213+I213+J213+K213+M213+O213</f>
        <v>0</v>
      </c>
      <c r="Q213" s="10"/>
      <c r="R213" s="10"/>
      <c r="S213" s="10"/>
      <c r="T213" s="10"/>
      <c r="U213" s="10">
        <f>P213+R213-S213</f>
        <v>0</v>
      </c>
    </row>
    <row r="214" spans="2:21" ht="12.75">
      <c r="B214" s="9" t="s">
        <v>1</v>
      </c>
      <c r="H214" s="11">
        <f aca="true" t="shared" si="21" ref="H214:P214">SUM(H211:H213)</f>
        <v>0</v>
      </c>
      <c r="I214" s="11">
        <f t="shared" si="21"/>
        <v>0</v>
      </c>
      <c r="J214" s="11">
        <f t="shared" si="21"/>
        <v>0</v>
      </c>
      <c r="K214" s="11">
        <f t="shared" si="21"/>
        <v>0</v>
      </c>
      <c r="L214" s="11">
        <f t="shared" si="21"/>
        <v>0</v>
      </c>
      <c r="M214" s="11">
        <f t="shared" si="21"/>
        <v>0</v>
      </c>
      <c r="N214" s="11">
        <f t="shared" si="21"/>
        <v>0</v>
      </c>
      <c r="O214" s="11">
        <f t="shared" si="21"/>
        <v>0</v>
      </c>
      <c r="P214" s="11">
        <f t="shared" si="21"/>
        <v>0</v>
      </c>
      <c r="Q214" s="10"/>
      <c r="R214" s="10"/>
      <c r="S214" s="10"/>
      <c r="T214" s="10"/>
      <c r="U214" s="11">
        <f>SUM(U211:U213)</f>
        <v>0</v>
      </c>
    </row>
    <row r="215" spans="8:21" ht="12.75">
      <c r="H215" s="10"/>
      <c r="I215" s="10"/>
      <c r="J215" s="10"/>
      <c r="K215" s="10"/>
      <c r="L215" s="10"/>
      <c r="M215" s="10"/>
      <c r="N215" s="10"/>
      <c r="O215" s="10"/>
      <c r="P215" s="10"/>
      <c r="Q215" s="10"/>
      <c r="R215" s="10"/>
      <c r="S215" s="10"/>
      <c r="T215" s="10"/>
      <c r="U215" s="10"/>
    </row>
    <row r="216" spans="2:21" ht="12.75">
      <c r="B216" s="9" t="s">
        <v>214</v>
      </c>
      <c r="H216" s="10"/>
      <c r="I216" s="10"/>
      <c r="J216" s="10"/>
      <c r="K216" s="10"/>
      <c r="L216" s="10"/>
      <c r="M216" s="10"/>
      <c r="N216" s="10"/>
      <c r="O216" s="10"/>
      <c r="P216" s="10"/>
      <c r="Q216" s="10"/>
      <c r="R216" s="10"/>
      <c r="S216" s="10"/>
      <c r="T216" s="10"/>
      <c r="U216" s="10"/>
    </row>
    <row r="217" spans="2:21" ht="13.5" thickBot="1">
      <c r="B217" s="9" t="s">
        <v>1</v>
      </c>
      <c r="H217" s="12">
        <f>H208-H214</f>
        <v>0</v>
      </c>
      <c r="I217" s="12">
        <f aca="true" t="shared" si="22" ref="I217:P217">I208-I214</f>
        <v>0</v>
      </c>
      <c r="J217" s="12">
        <f t="shared" si="22"/>
        <v>0</v>
      </c>
      <c r="K217" s="12">
        <f t="shared" si="22"/>
        <v>0</v>
      </c>
      <c r="L217" s="12">
        <f t="shared" si="22"/>
        <v>0</v>
      </c>
      <c r="M217" s="12">
        <f t="shared" si="22"/>
        <v>0</v>
      </c>
      <c r="N217" s="12">
        <f t="shared" si="22"/>
        <v>0</v>
      </c>
      <c r="O217" s="12">
        <f t="shared" si="22"/>
        <v>0</v>
      </c>
      <c r="P217" s="12">
        <f t="shared" si="22"/>
        <v>0</v>
      </c>
      <c r="Q217" s="10"/>
      <c r="R217" s="10"/>
      <c r="S217" s="10"/>
      <c r="T217" s="10"/>
      <c r="U217" s="12">
        <f>U208-U214</f>
        <v>0</v>
      </c>
    </row>
    <row r="218" spans="8:21" ht="13.5" thickTop="1">
      <c r="H218" s="10"/>
      <c r="I218" s="10"/>
      <c r="J218" s="10"/>
      <c r="K218" s="10"/>
      <c r="L218" s="10"/>
      <c r="M218" s="10"/>
      <c r="N218" s="10"/>
      <c r="O218" s="10"/>
      <c r="P218" s="10"/>
      <c r="Q218" s="10"/>
      <c r="R218" s="10"/>
      <c r="S218" s="10"/>
      <c r="T218" s="10"/>
      <c r="U218" s="10"/>
    </row>
    <row r="219" spans="2:21" ht="13.5" thickBot="1">
      <c r="B219" s="9" t="s">
        <v>460</v>
      </c>
      <c r="H219" s="12">
        <f>H205-H211</f>
        <v>0</v>
      </c>
      <c r="I219" s="12">
        <f aca="true" t="shared" si="23" ref="I219:P219">I205-I211</f>
        <v>0</v>
      </c>
      <c r="J219" s="12">
        <f t="shared" si="23"/>
        <v>0</v>
      </c>
      <c r="K219" s="12">
        <f t="shared" si="23"/>
        <v>0</v>
      </c>
      <c r="L219" s="12">
        <f t="shared" si="23"/>
        <v>0</v>
      </c>
      <c r="M219" s="12">
        <f t="shared" si="23"/>
        <v>0</v>
      </c>
      <c r="N219" s="12">
        <f t="shared" si="23"/>
        <v>0</v>
      </c>
      <c r="O219" s="12">
        <f t="shared" si="23"/>
        <v>0</v>
      </c>
      <c r="P219" s="12">
        <f t="shared" si="23"/>
        <v>0</v>
      </c>
      <c r="Q219" s="10"/>
      <c r="R219" s="10"/>
      <c r="S219" s="10"/>
      <c r="T219" s="10"/>
      <c r="U219" s="12">
        <f>U205-U211</f>
        <v>0</v>
      </c>
    </row>
    <row r="220" spans="8:21" ht="13.5" thickTop="1">
      <c r="H220" s="10"/>
      <c r="I220" s="10"/>
      <c r="J220" s="10"/>
      <c r="K220" s="10"/>
      <c r="L220" s="10"/>
      <c r="M220" s="10"/>
      <c r="N220" s="10"/>
      <c r="O220" s="10"/>
      <c r="P220" s="10"/>
      <c r="Q220" s="10"/>
      <c r="R220" s="10"/>
      <c r="S220" s="10"/>
      <c r="T220" s="10"/>
      <c r="U220" s="10"/>
    </row>
    <row r="221" spans="2:21" ht="12.75">
      <c r="B221" s="40" t="s">
        <v>155</v>
      </c>
      <c r="H221" s="10"/>
      <c r="I221" s="10"/>
      <c r="J221" s="10"/>
      <c r="K221" s="10"/>
      <c r="L221" s="10"/>
      <c r="M221" s="10"/>
      <c r="N221" s="10"/>
      <c r="O221" s="10"/>
      <c r="P221" s="10"/>
      <c r="Q221" s="10"/>
      <c r="R221" s="10"/>
      <c r="S221" s="10"/>
      <c r="T221" s="10"/>
      <c r="U221" s="10"/>
    </row>
    <row r="222" spans="2:21" ht="12.75">
      <c r="B222" s="9" t="s">
        <v>293</v>
      </c>
      <c r="H222" s="10"/>
      <c r="I222" s="10"/>
      <c r="J222" s="10"/>
      <c r="K222" s="10"/>
      <c r="L222" s="10"/>
      <c r="M222" s="10"/>
      <c r="N222" s="10"/>
      <c r="O222" s="10"/>
      <c r="P222" s="10"/>
      <c r="Q222" s="10"/>
      <c r="R222" s="10"/>
      <c r="S222" s="10"/>
      <c r="T222" s="10"/>
      <c r="U222" s="10"/>
    </row>
    <row r="223" spans="2:21" ht="12.75">
      <c r="B223" s="9" t="s">
        <v>461</v>
      </c>
      <c r="H223" s="10">
        <f aca="true" t="shared" si="24" ref="H223:O225">H187+H205</f>
        <v>0</v>
      </c>
      <c r="I223" s="10">
        <f t="shared" si="24"/>
        <v>0</v>
      </c>
      <c r="J223" s="10">
        <f t="shared" si="24"/>
        <v>0</v>
      </c>
      <c r="K223" s="10">
        <f t="shared" si="24"/>
        <v>0</v>
      </c>
      <c r="L223" s="10">
        <f t="shared" si="24"/>
        <v>0</v>
      </c>
      <c r="M223" s="10">
        <f t="shared" si="24"/>
        <v>0</v>
      </c>
      <c r="N223" s="10">
        <f t="shared" si="24"/>
        <v>0</v>
      </c>
      <c r="O223" s="10">
        <f t="shared" si="24"/>
        <v>0</v>
      </c>
      <c r="P223" s="10">
        <f>H223+I223+J223+K223+M223+O223</f>
        <v>0</v>
      </c>
      <c r="Q223" s="10"/>
      <c r="R223" s="10"/>
      <c r="S223" s="10"/>
      <c r="T223" s="10"/>
      <c r="U223" s="10">
        <f>P223+R223-S223</f>
        <v>0</v>
      </c>
    </row>
    <row r="224" spans="2:21" ht="12.75">
      <c r="B224" s="9" t="s">
        <v>159</v>
      </c>
      <c r="H224" s="10">
        <f t="shared" si="24"/>
        <v>0</v>
      </c>
      <c r="I224" s="10">
        <f t="shared" si="24"/>
        <v>0</v>
      </c>
      <c r="J224" s="10">
        <f t="shared" si="24"/>
        <v>0</v>
      </c>
      <c r="K224" s="10">
        <f t="shared" si="24"/>
        <v>0</v>
      </c>
      <c r="L224" s="10">
        <f t="shared" si="24"/>
        <v>0</v>
      </c>
      <c r="M224" s="10">
        <f t="shared" si="24"/>
        <v>0</v>
      </c>
      <c r="N224" s="10">
        <f t="shared" si="24"/>
        <v>0</v>
      </c>
      <c r="O224" s="10">
        <f t="shared" si="24"/>
        <v>0</v>
      </c>
      <c r="P224" s="10">
        <f>H224+I224+J224+K224+M224+O224</f>
        <v>0</v>
      </c>
      <c r="Q224" s="10"/>
      <c r="R224" s="10"/>
      <c r="S224" s="10"/>
      <c r="T224" s="10"/>
      <c r="U224" s="10">
        <f>P224+R224-S224</f>
        <v>0</v>
      </c>
    </row>
    <row r="225" spans="2:21" ht="12.75">
      <c r="B225" s="9" t="s">
        <v>210</v>
      </c>
      <c r="H225" s="10">
        <f t="shared" si="24"/>
        <v>0</v>
      </c>
      <c r="I225" s="10">
        <f t="shared" si="24"/>
        <v>0</v>
      </c>
      <c r="J225" s="10">
        <f t="shared" si="24"/>
        <v>0</v>
      </c>
      <c r="K225" s="10">
        <f t="shared" si="24"/>
        <v>0</v>
      </c>
      <c r="L225" s="10">
        <f t="shared" si="24"/>
        <v>0</v>
      </c>
      <c r="M225" s="10">
        <f t="shared" si="24"/>
        <v>0</v>
      </c>
      <c r="N225" s="10">
        <f t="shared" si="24"/>
        <v>0</v>
      </c>
      <c r="O225" s="10">
        <f t="shared" si="24"/>
        <v>0</v>
      </c>
      <c r="P225" s="10">
        <f>H225+I225+J225+K225+M225+O225</f>
        <v>0</v>
      </c>
      <c r="Q225" s="10"/>
      <c r="R225" s="10"/>
      <c r="S225" s="10"/>
      <c r="T225" s="10"/>
      <c r="U225" s="10">
        <f>P225+R225-S225</f>
        <v>0</v>
      </c>
    </row>
    <row r="226" spans="2:21" ht="13.5" thickBot="1">
      <c r="B226" s="9" t="s">
        <v>1</v>
      </c>
      <c r="H226" s="39">
        <f aca="true" t="shared" si="25" ref="H226:P226">SUM(H223:H225)</f>
        <v>0</v>
      </c>
      <c r="I226" s="39">
        <f t="shared" si="25"/>
        <v>0</v>
      </c>
      <c r="J226" s="39">
        <f t="shared" si="25"/>
        <v>0</v>
      </c>
      <c r="K226" s="39">
        <f t="shared" si="25"/>
        <v>0</v>
      </c>
      <c r="L226" s="39">
        <f t="shared" si="25"/>
        <v>0</v>
      </c>
      <c r="M226" s="39">
        <f t="shared" si="25"/>
        <v>0</v>
      </c>
      <c r="N226" s="39">
        <f t="shared" si="25"/>
        <v>0</v>
      </c>
      <c r="O226" s="39">
        <f t="shared" si="25"/>
        <v>0</v>
      </c>
      <c r="P226" s="39">
        <f t="shared" si="25"/>
        <v>0</v>
      </c>
      <c r="Q226" s="10"/>
      <c r="R226" s="10"/>
      <c r="S226" s="10"/>
      <c r="T226" s="10"/>
      <c r="U226" s="39">
        <f>SUM(U223:U225)</f>
        <v>0</v>
      </c>
    </row>
    <row r="227" spans="8:21" ht="13.5" thickTop="1">
      <c r="H227" s="10"/>
      <c r="I227" s="10"/>
      <c r="J227" s="10"/>
      <c r="K227" s="10"/>
      <c r="L227" s="10"/>
      <c r="M227" s="10"/>
      <c r="N227" s="10"/>
      <c r="O227" s="10"/>
      <c r="P227" s="10"/>
      <c r="Q227" s="10"/>
      <c r="R227" s="10"/>
      <c r="S227" s="10"/>
      <c r="T227" s="10"/>
      <c r="U227" s="10"/>
    </row>
    <row r="228" spans="2:21" ht="12.75">
      <c r="B228" s="9" t="s">
        <v>287</v>
      </c>
      <c r="H228" s="10"/>
      <c r="I228" s="10"/>
      <c r="J228" s="10"/>
      <c r="K228" s="10"/>
      <c r="L228" s="10"/>
      <c r="M228" s="10"/>
      <c r="N228" s="10"/>
      <c r="O228" s="10"/>
      <c r="P228" s="10"/>
      <c r="Q228" s="10"/>
      <c r="R228" s="10"/>
      <c r="S228" s="10"/>
      <c r="T228" s="10"/>
      <c r="U228" s="10"/>
    </row>
    <row r="229" spans="2:21" ht="12.75">
      <c r="B229" s="9" t="s">
        <v>461</v>
      </c>
      <c r="H229" s="10">
        <f aca="true" t="shared" si="26" ref="H229:O231">H193+H211</f>
        <v>0</v>
      </c>
      <c r="I229" s="10">
        <f t="shared" si="26"/>
        <v>0</v>
      </c>
      <c r="J229" s="10">
        <f t="shared" si="26"/>
        <v>0</v>
      </c>
      <c r="K229" s="10">
        <f t="shared" si="26"/>
        <v>0</v>
      </c>
      <c r="L229" s="10">
        <f t="shared" si="26"/>
        <v>0</v>
      </c>
      <c r="M229" s="10">
        <f t="shared" si="26"/>
        <v>0</v>
      </c>
      <c r="N229" s="10">
        <f t="shared" si="26"/>
        <v>0</v>
      </c>
      <c r="O229" s="10">
        <f t="shared" si="26"/>
        <v>0</v>
      </c>
      <c r="P229" s="10">
        <f>H229+I229+J229+K229+M229+O229</f>
        <v>0</v>
      </c>
      <c r="Q229" s="10"/>
      <c r="R229" s="10"/>
      <c r="S229" s="10"/>
      <c r="T229" s="10"/>
      <c r="U229" s="10">
        <f>P229+R229-S229</f>
        <v>0</v>
      </c>
    </row>
    <row r="230" spans="2:21" ht="12.75">
      <c r="B230" s="9" t="s">
        <v>294</v>
      </c>
      <c r="H230" s="10">
        <f t="shared" si="26"/>
        <v>0</v>
      </c>
      <c r="I230" s="10">
        <f t="shared" si="26"/>
        <v>0</v>
      </c>
      <c r="J230" s="10">
        <f t="shared" si="26"/>
        <v>0</v>
      </c>
      <c r="K230" s="10">
        <f t="shared" si="26"/>
        <v>0</v>
      </c>
      <c r="L230" s="10">
        <f t="shared" si="26"/>
        <v>0</v>
      </c>
      <c r="M230" s="10">
        <f t="shared" si="26"/>
        <v>0</v>
      </c>
      <c r="N230" s="10">
        <f t="shared" si="26"/>
        <v>0</v>
      </c>
      <c r="O230" s="10">
        <f t="shared" si="26"/>
        <v>0</v>
      </c>
      <c r="P230" s="10">
        <f>H230+I230+J230+K230+M230+O230</f>
        <v>0</v>
      </c>
      <c r="Q230" s="10"/>
      <c r="R230" s="10"/>
      <c r="S230" s="10"/>
      <c r="T230" s="10"/>
      <c r="U230" s="10">
        <f>P230+R230-S230</f>
        <v>0</v>
      </c>
    </row>
    <row r="231" spans="2:21" ht="12.75">
      <c r="B231" s="9" t="s">
        <v>295</v>
      </c>
      <c r="H231" s="10">
        <f t="shared" si="26"/>
        <v>0</v>
      </c>
      <c r="I231" s="10">
        <f t="shared" si="26"/>
        <v>0</v>
      </c>
      <c r="J231" s="10">
        <f t="shared" si="26"/>
        <v>0</v>
      </c>
      <c r="K231" s="10">
        <f t="shared" si="26"/>
        <v>0</v>
      </c>
      <c r="L231" s="10">
        <f t="shared" si="26"/>
        <v>0</v>
      </c>
      <c r="M231" s="10">
        <f t="shared" si="26"/>
        <v>0</v>
      </c>
      <c r="N231" s="10">
        <f t="shared" si="26"/>
        <v>0</v>
      </c>
      <c r="O231" s="10">
        <f t="shared" si="26"/>
        <v>0</v>
      </c>
      <c r="P231" s="10">
        <f>H231+I231+J231+K231+M231+O231</f>
        <v>0</v>
      </c>
      <c r="Q231" s="10"/>
      <c r="R231" s="10"/>
      <c r="S231" s="10"/>
      <c r="T231" s="10"/>
      <c r="U231" s="10">
        <f>P231+R231-S231</f>
        <v>0</v>
      </c>
    </row>
    <row r="232" spans="2:21" ht="13.5" thickBot="1">
      <c r="B232" s="9" t="s">
        <v>1</v>
      </c>
      <c r="H232" s="39">
        <f aca="true" t="shared" si="27" ref="H232:P232">SUM(H229:H231)</f>
        <v>0</v>
      </c>
      <c r="I232" s="39">
        <f t="shared" si="27"/>
        <v>0</v>
      </c>
      <c r="J232" s="39">
        <f t="shared" si="27"/>
        <v>0</v>
      </c>
      <c r="K232" s="39">
        <f t="shared" si="27"/>
        <v>0</v>
      </c>
      <c r="L232" s="39">
        <f t="shared" si="27"/>
        <v>0</v>
      </c>
      <c r="M232" s="39">
        <f t="shared" si="27"/>
        <v>0</v>
      </c>
      <c r="N232" s="39">
        <f t="shared" si="27"/>
        <v>0</v>
      </c>
      <c r="O232" s="39">
        <f t="shared" si="27"/>
        <v>0</v>
      </c>
      <c r="P232" s="39">
        <f t="shared" si="27"/>
        <v>0</v>
      </c>
      <c r="Q232" s="10"/>
      <c r="R232" s="10"/>
      <c r="S232" s="10"/>
      <c r="T232" s="10"/>
      <c r="U232" s="39">
        <f>SUM(U229:U231)</f>
        <v>0</v>
      </c>
    </row>
    <row r="233" spans="8:21" ht="13.5" thickTop="1">
      <c r="H233" s="10"/>
      <c r="I233" s="10"/>
      <c r="J233" s="10"/>
      <c r="K233" s="10"/>
      <c r="L233" s="10"/>
      <c r="M233" s="10"/>
      <c r="N233" s="10"/>
      <c r="O233" s="10"/>
      <c r="P233" s="10"/>
      <c r="Q233" s="10"/>
      <c r="R233" s="10"/>
      <c r="S233" s="10"/>
      <c r="T233" s="10"/>
      <c r="U233" s="10"/>
    </row>
    <row r="234" spans="2:21" ht="12.75">
      <c r="B234" s="9" t="s">
        <v>214</v>
      </c>
      <c r="H234" s="10"/>
      <c r="I234" s="10"/>
      <c r="J234" s="10"/>
      <c r="K234" s="10"/>
      <c r="L234" s="10"/>
      <c r="M234" s="10"/>
      <c r="N234" s="10"/>
      <c r="O234" s="10"/>
      <c r="P234" s="10"/>
      <c r="Q234" s="10"/>
      <c r="R234" s="10"/>
      <c r="S234" s="10"/>
      <c r="T234" s="10"/>
      <c r="U234" s="10"/>
    </row>
    <row r="235" spans="2:21" ht="13.5" thickBot="1">
      <c r="B235" s="9" t="s">
        <v>1</v>
      </c>
      <c r="H235" s="12">
        <f aca="true" t="shared" si="28" ref="H235:P235">H226-H232</f>
        <v>0</v>
      </c>
      <c r="I235" s="12">
        <f t="shared" si="28"/>
        <v>0</v>
      </c>
      <c r="J235" s="12">
        <f t="shared" si="28"/>
        <v>0</v>
      </c>
      <c r="K235" s="12">
        <f t="shared" si="28"/>
        <v>0</v>
      </c>
      <c r="L235" s="12">
        <f t="shared" si="28"/>
        <v>0</v>
      </c>
      <c r="M235" s="12">
        <f t="shared" si="28"/>
        <v>0</v>
      </c>
      <c r="N235" s="12">
        <f t="shared" si="28"/>
        <v>0</v>
      </c>
      <c r="O235" s="12">
        <f t="shared" si="28"/>
        <v>0</v>
      </c>
      <c r="P235" s="12">
        <f t="shared" si="28"/>
        <v>0</v>
      </c>
      <c r="Q235" s="10"/>
      <c r="R235" s="10"/>
      <c r="S235" s="10"/>
      <c r="T235" s="10"/>
      <c r="U235" s="12">
        <f>U226-U232</f>
        <v>0</v>
      </c>
    </row>
    <row r="236" spans="8:21" ht="13.5" thickTop="1">
      <c r="H236" s="10"/>
      <c r="I236" s="10"/>
      <c r="J236" s="10"/>
      <c r="K236" s="10"/>
      <c r="L236" s="10"/>
      <c r="M236" s="10"/>
      <c r="N236" s="10"/>
      <c r="O236" s="10"/>
      <c r="P236" s="10"/>
      <c r="Q236" s="10"/>
      <c r="R236" s="10"/>
      <c r="S236" s="10"/>
      <c r="T236" s="10"/>
      <c r="U236" s="10"/>
    </row>
    <row r="237" spans="2:21" ht="13.5" thickBot="1">
      <c r="B237" s="9" t="s">
        <v>460</v>
      </c>
      <c r="H237" s="12">
        <f aca="true" t="shared" si="29" ref="H237:P237">H223-H229</f>
        <v>0</v>
      </c>
      <c r="I237" s="12">
        <f t="shared" si="29"/>
        <v>0</v>
      </c>
      <c r="J237" s="12">
        <f t="shared" si="29"/>
        <v>0</v>
      </c>
      <c r="K237" s="12">
        <f t="shared" si="29"/>
        <v>0</v>
      </c>
      <c r="L237" s="12">
        <f t="shared" si="29"/>
        <v>0</v>
      </c>
      <c r="M237" s="12">
        <f t="shared" si="29"/>
        <v>0</v>
      </c>
      <c r="N237" s="12">
        <f t="shared" si="29"/>
        <v>0</v>
      </c>
      <c r="O237" s="12">
        <f t="shared" si="29"/>
        <v>0</v>
      </c>
      <c r="P237" s="12">
        <f t="shared" si="29"/>
        <v>0</v>
      </c>
      <c r="Q237" s="10"/>
      <c r="R237" s="10"/>
      <c r="S237" s="10"/>
      <c r="T237" s="10"/>
      <c r="U237" s="12">
        <f>U223-U229</f>
        <v>0</v>
      </c>
    </row>
    <row r="238" spans="8:21" ht="13.5" thickTop="1">
      <c r="H238" s="10"/>
      <c r="I238" s="10"/>
      <c r="J238" s="10"/>
      <c r="K238" s="10"/>
      <c r="L238" s="10"/>
      <c r="M238" s="10"/>
      <c r="N238" s="10"/>
      <c r="O238" s="10"/>
      <c r="P238" s="10"/>
      <c r="Q238" s="10"/>
      <c r="R238" s="10"/>
      <c r="S238" s="10"/>
      <c r="T238" s="10"/>
      <c r="U238" s="10"/>
    </row>
    <row r="239" spans="8:21" ht="12.75">
      <c r="H239" s="10"/>
      <c r="I239" s="10"/>
      <c r="J239" s="10"/>
      <c r="K239" s="10"/>
      <c r="L239" s="10"/>
      <c r="M239" s="10"/>
      <c r="N239" s="10"/>
      <c r="O239" s="10"/>
      <c r="P239" s="10"/>
      <c r="Q239" s="10"/>
      <c r="R239" s="10"/>
      <c r="S239" s="10"/>
      <c r="T239" s="10"/>
      <c r="U239" s="10"/>
    </row>
    <row r="240" spans="2:21" ht="12.75">
      <c r="B240" s="9" t="s">
        <v>297</v>
      </c>
      <c r="H240" s="10"/>
      <c r="I240" s="10"/>
      <c r="J240" s="10"/>
      <c r="K240" s="10"/>
      <c r="L240" s="10"/>
      <c r="M240" s="10"/>
      <c r="N240" s="10"/>
      <c r="O240" s="10"/>
      <c r="P240" s="10"/>
      <c r="Q240" s="10"/>
      <c r="R240" s="10"/>
      <c r="S240" s="10"/>
      <c r="T240" s="10"/>
      <c r="U240" s="10"/>
    </row>
    <row r="241" spans="8:21" ht="12.75">
      <c r="H241" s="10"/>
      <c r="I241" s="10"/>
      <c r="J241" s="10"/>
      <c r="K241" s="10"/>
      <c r="L241" s="10"/>
      <c r="M241" s="10"/>
      <c r="N241" s="10"/>
      <c r="O241" s="10"/>
      <c r="P241" s="10"/>
      <c r="Q241" s="10"/>
      <c r="R241" s="10"/>
      <c r="S241" s="10"/>
      <c r="T241" s="10"/>
      <c r="U241" s="10"/>
    </row>
    <row r="242" spans="2:21" ht="12.75">
      <c r="B242" s="9" t="s">
        <v>298</v>
      </c>
      <c r="H242" s="10">
        <v>0</v>
      </c>
      <c r="I242" s="10"/>
      <c r="J242" s="10">
        <v>0</v>
      </c>
      <c r="K242" s="10">
        <v>0</v>
      </c>
      <c r="L242" s="10">
        <v>0</v>
      </c>
      <c r="M242" s="10">
        <v>0</v>
      </c>
      <c r="N242" s="10">
        <v>0</v>
      </c>
      <c r="O242" s="10">
        <v>0</v>
      </c>
      <c r="P242" s="10">
        <f>H242+I242+J242+K242+M242+O242</f>
        <v>0</v>
      </c>
      <c r="Q242" s="10"/>
      <c r="R242" s="10"/>
      <c r="S242" s="10"/>
      <c r="T242" s="10"/>
      <c r="U242" s="10">
        <f>P242+R242-S242</f>
        <v>0</v>
      </c>
    </row>
    <row r="243" spans="2:21" ht="12.75">
      <c r="B243" s="9" t="s">
        <v>230</v>
      </c>
      <c r="H243" s="10">
        <v>0</v>
      </c>
      <c r="I243" s="10"/>
      <c r="J243" s="10">
        <v>0</v>
      </c>
      <c r="K243" s="10">
        <v>0</v>
      </c>
      <c r="L243" s="10">
        <v>0</v>
      </c>
      <c r="M243" s="10">
        <v>0</v>
      </c>
      <c r="N243" s="10">
        <v>0</v>
      </c>
      <c r="O243" s="10">
        <v>0</v>
      </c>
      <c r="P243" s="10">
        <f>H243+I243+J243+K243+M243+O243</f>
        <v>0</v>
      </c>
      <c r="Q243" s="10"/>
      <c r="R243" s="10"/>
      <c r="S243" s="10"/>
      <c r="T243" s="10"/>
      <c r="U243" s="10">
        <f>P243+R243-S243</f>
        <v>0</v>
      </c>
    </row>
    <row r="244" spans="2:21" ht="12.75">
      <c r="B244" s="9" t="s">
        <v>174</v>
      </c>
      <c r="H244" s="10">
        <v>0</v>
      </c>
      <c r="I244" s="10"/>
      <c r="J244" s="10">
        <v>0</v>
      </c>
      <c r="K244" s="10">
        <v>0</v>
      </c>
      <c r="L244" s="10">
        <v>0</v>
      </c>
      <c r="M244" s="10">
        <v>0</v>
      </c>
      <c r="N244" s="10">
        <v>0</v>
      </c>
      <c r="O244" s="10">
        <v>0</v>
      </c>
      <c r="P244" s="10">
        <f>H244+I244+J244+K244+M244+O244</f>
        <v>0</v>
      </c>
      <c r="Q244" s="10"/>
      <c r="R244" s="10"/>
      <c r="S244" s="10"/>
      <c r="T244" s="10"/>
      <c r="U244" s="10">
        <f>P244+R244-S244</f>
        <v>0</v>
      </c>
    </row>
    <row r="245" spans="2:21" ht="13.5" thickBot="1">
      <c r="B245" s="9" t="s">
        <v>179</v>
      </c>
      <c r="H245" s="12">
        <v>0</v>
      </c>
      <c r="I245" s="12"/>
      <c r="J245" s="12">
        <v>0</v>
      </c>
      <c r="K245" s="12">
        <v>0</v>
      </c>
      <c r="L245" s="12">
        <v>0</v>
      </c>
      <c r="M245" s="12">
        <v>0</v>
      </c>
      <c r="N245" s="12">
        <v>0</v>
      </c>
      <c r="O245" s="12">
        <v>0</v>
      </c>
      <c r="P245" s="12">
        <f>H245+I245+J245+K245+M245+O245</f>
        <v>0</v>
      </c>
      <c r="Q245" s="10"/>
      <c r="R245" s="10"/>
      <c r="S245" s="10"/>
      <c r="T245" s="10"/>
      <c r="U245" s="12">
        <f>P245+R245-S245</f>
        <v>0</v>
      </c>
    </row>
    <row r="246" spans="8:21" ht="13.5" thickTop="1">
      <c r="H246" s="10"/>
      <c r="I246" s="10"/>
      <c r="J246" s="10"/>
      <c r="K246" s="10"/>
      <c r="L246" s="10"/>
      <c r="M246" s="10"/>
      <c r="N246" s="10"/>
      <c r="O246" s="10"/>
      <c r="P246" s="10"/>
      <c r="Q246" s="10"/>
      <c r="R246" s="10"/>
      <c r="S246" s="10"/>
      <c r="T246" s="10"/>
      <c r="U246" s="10"/>
    </row>
    <row r="247" spans="8:21" ht="12.75">
      <c r="H247" s="10"/>
      <c r="I247" s="10"/>
      <c r="J247" s="10"/>
      <c r="K247" s="10"/>
      <c r="L247" s="10"/>
      <c r="M247" s="10"/>
      <c r="N247" s="10"/>
      <c r="O247" s="10"/>
      <c r="P247" s="10"/>
      <c r="Q247" s="10"/>
      <c r="R247" s="10"/>
      <c r="S247" s="10"/>
      <c r="T247" s="10"/>
      <c r="U247" s="10"/>
    </row>
    <row r="248" spans="1:21" ht="12.75">
      <c r="A248" s="30" t="s">
        <v>299</v>
      </c>
      <c r="B248" s="9" t="s">
        <v>185</v>
      </c>
      <c r="H248" s="10"/>
      <c r="I248" s="10"/>
      <c r="J248" s="10"/>
      <c r="K248" s="10"/>
      <c r="L248" s="10"/>
      <c r="M248" s="10"/>
      <c r="N248" s="10"/>
      <c r="O248" s="10"/>
      <c r="P248" s="10"/>
      <c r="Q248" s="10"/>
      <c r="R248" s="10"/>
      <c r="S248" s="10"/>
      <c r="T248" s="10"/>
      <c r="U248" s="10"/>
    </row>
    <row r="249" spans="8:21" ht="12.75">
      <c r="H249" s="10"/>
      <c r="I249" s="10"/>
      <c r="J249" s="10"/>
      <c r="K249" s="10"/>
      <c r="L249" s="10"/>
      <c r="M249" s="10"/>
      <c r="N249" s="10"/>
      <c r="O249" s="10"/>
      <c r="P249" s="10"/>
      <c r="Q249" s="10"/>
      <c r="R249" s="10"/>
      <c r="S249" s="10"/>
      <c r="T249" s="10"/>
      <c r="U249" s="10"/>
    </row>
    <row r="250" spans="2:21" ht="12.75">
      <c r="B250" s="9" t="s">
        <v>300</v>
      </c>
      <c r="H250" s="10"/>
      <c r="I250" s="10"/>
      <c r="J250" s="10"/>
      <c r="K250" s="10"/>
      <c r="L250" s="10"/>
      <c r="M250" s="10"/>
      <c r="N250" s="10"/>
      <c r="O250" s="10"/>
      <c r="P250" s="10"/>
      <c r="Q250" s="10"/>
      <c r="R250" s="10"/>
      <c r="S250" s="10"/>
      <c r="T250" s="10"/>
      <c r="U250" s="10"/>
    </row>
    <row r="251" spans="2:21" ht="12.75">
      <c r="B251" s="9" t="s">
        <v>301</v>
      </c>
      <c r="H251" s="10">
        <v>0</v>
      </c>
      <c r="I251" s="10"/>
      <c r="J251" s="10"/>
      <c r="K251" s="10"/>
      <c r="L251" s="10"/>
      <c r="M251" s="10"/>
      <c r="N251" s="10"/>
      <c r="O251" s="10"/>
      <c r="P251" s="10">
        <f>H251+I251+J251+K251+M251+O251</f>
        <v>0</v>
      </c>
      <c r="Q251" s="10"/>
      <c r="R251" s="10"/>
      <c r="S251" s="10"/>
      <c r="T251" s="10"/>
      <c r="U251" s="10">
        <f>P251+R251-S251</f>
        <v>0</v>
      </c>
    </row>
    <row r="252" spans="2:21" ht="12.75">
      <c r="B252" s="9" t="s">
        <v>302</v>
      </c>
      <c r="H252" s="10">
        <v>0</v>
      </c>
      <c r="I252" s="10"/>
      <c r="J252" s="10"/>
      <c r="K252" s="10"/>
      <c r="L252" s="10"/>
      <c r="M252" s="10"/>
      <c r="N252" s="10"/>
      <c r="O252" s="10"/>
      <c r="P252" s="10">
        <f>H252+I252+J252+K252+M252+O252</f>
        <v>0</v>
      </c>
      <c r="Q252" s="10"/>
      <c r="R252" s="10"/>
      <c r="S252" s="10"/>
      <c r="T252" s="10"/>
      <c r="U252" s="10">
        <f>P252+R252-S252</f>
        <v>0</v>
      </c>
    </row>
    <row r="253" spans="2:21" ht="12.75">
      <c r="B253" s="9" t="s">
        <v>303</v>
      </c>
      <c r="H253" s="10">
        <v>0</v>
      </c>
      <c r="I253" s="10"/>
      <c r="J253" s="10"/>
      <c r="K253" s="10"/>
      <c r="L253" s="10"/>
      <c r="M253" s="10"/>
      <c r="N253" s="10"/>
      <c r="O253" s="10"/>
      <c r="P253" s="10">
        <f>H253+I253+J253+K253+M253+O253</f>
        <v>0</v>
      </c>
      <c r="Q253" s="10"/>
      <c r="R253" s="10"/>
      <c r="S253" s="10">
        <f>2937031+114072</f>
        <v>3051103</v>
      </c>
      <c r="T253" s="10"/>
      <c r="U253" s="10">
        <f>P253+R253-S253</f>
        <v>-3051103</v>
      </c>
    </row>
    <row r="254" spans="2:21" ht="12.75">
      <c r="B254" s="9" t="s">
        <v>304</v>
      </c>
      <c r="H254" s="38">
        <v>0</v>
      </c>
      <c r="I254" s="38"/>
      <c r="J254" s="38"/>
      <c r="K254" s="38"/>
      <c r="L254" s="38"/>
      <c r="M254" s="38"/>
      <c r="N254" s="38"/>
      <c r="O254" s="38"/>
      <c r="P254" s="38">
        <f>H254+I254+J254+K254+M254+O254</f>
        <v>0</v>
      </c>
      <c r="Q254" s="10"/>
      <c r="R254" s="10"/>
      <c r="S254" s="10"/>
      <c r="T254" s="10"/>
      <c r="U254" s="38">
        <f>P254+R254-S254</f>
        <v>0</v>
      </c>
    </row>
    <row r="255" spans="8:21" ht="12.75">
      <c r="H255" s="10">
        <f>SUM(H251:H254)</f>
        <v>0</v>
      </c>
      <c r="I255" s="10">
        <f aca="true" t="shared" si="30" ref="I255:P255">SUM(I251:I254)</f>
        <v>0</v>
      </c>
      <c r="J255" s="10">
        <f t="shared" si="30"/>
        <v>0</v>
      </c>
      <c r="K255" s="10">
        <f t="shared" si="30"/>
        <v>0</v>
      </c>
      <c r="L255" s="10">
        <f t="shared" si="30"/>
        <v>0</v>
      </c>
      <c r="M255" s="10">
        <f t="shared" si="30"/>
        <v>0</v>
      </c>
      <c r="N255" s="10">
        <f t="shared" si="30"/>
        <v>0</v>
      </c>
      <c r="O255" s="10">
        <f t="shared" si="30"/>
        <v>0</v>
      </c>
      <c r="P255" s="10">
        <f t="shared" si="30"/>
        <v>0</v>
      </c>
      <c r="Q255" s="10"/>
      <c r="R255" s="10"/>
      <c r="S255" s="10"/>
      <c r="T255" s="10"/>
      <c r="U255" s="10">
        <f>SUM(U251:U254)</f>
        <v>-3051103</v>
      </c>
    </row>
    <row r="256" spans="2:21" ht="12.75">
      <c r="B256" s="9" t="s">
        <v>305</v>
      </c>
      <c r="H256" s="10"/>
      <c r="I256" s="10"/>
      <c r="J256" s="10"/>
      <c r="K256" s="10"/>
      <c r="L256" s="10"/>
      <c r="M256" s="10"/>
      <c r="N256" s="10"/>
      <c r="O256" s="10"/>
      <c r="P256" s="10"/>
      <c r="Q256" s="10"/>
      <c r="R256" s="10"/>
      <c r="S256" s="10"/>
      <c r="T256" s="10"/>
      <c r="U256" s="10"/>
    </row>
    <row r="257" spans="2:21" ht="12.75">
      <c r="B257" s="9" t="s">
        <v>302</v>
      </c>
      <c r="H257" s="10">
        <v>0</v>
      </c>
      <c r="I257" s="10">
        <v>0</v>
      </c>
      <c r="J257" s="10">
        <v>0</v>
      </c>
      <c r="K257" s="10">
        <v>0</v>
      </c>
      <c r="L257" s="10">
        <v>0</v>
      </c>
      <c r="M257" s="10" t="e">
        <f>ROUND(L257*$M$4,0)</f>
        <v>#REF!</v>
      </c>
      <c r="N257" s="10">
        <v>0</v>
      </c>
      <c r="O257" s="10"/>
      <c r="P257" s="10" t="e">
        <f>H257+I257+J257+K257+M257+O257</f>
        <v>#REF!</v>
      </c>
      <c r="Q257" s="10"/>
      <c r="R257" s="10"/>
      <c r="S257" s="10"/>
      <c r="T257" s="10"/>
      <c r="U257" s="10" t="e">
        <f>P257+R257-S257</f>
        <v>#REF!</v>
      </c>
    </row>
    <row r="258" spans="8:21" ht="13.5" thickBot="1">
      <c r="H258" s="39">
        <f>H255+H257</f>
        <v>0</v>
      </c>
      <c r="I258" s="39">
        <f aca="true" t="shared" si="31" ref="I258:P258">I255+I257</f>
        <v>0</v>
      </c>
      <c r="J258" s="39">
        <f t="shared" si="31"/>
        <v>0</v>
      </c>
      <c r="K258" s="39">
        <f t="shared" si="31"/>
        <v>0</v>
      </c>
      <c r="L258" s="39">
        <f t="shared" si="31"/>
        <v>0</v>
      </c>
      <c r="M258" s="61" t="e">
        <f t="shared" si="31"/>
        <v>#REF!</v>
      </c>
      <c r="N258" s="39">
        <f t="shared" si="31"/>
        <v>0</v>
      </c>
      <c r="O258" s="39">
        <f t="shared" si="31"/>
        <v>0</v>
      </c>
      <c r="P258" s="39" t="e">
        <f t="shared" si="31"/>
        <v>#REF!</v>
      </c>
      <c r="Q258" s="10"/>
      <c r="R258" s="10"/>
      <c r="S258" s="10"/>
      <c r="T258" s="10"/>
      <c r="U258" s="39" t="e">
        <f>U255+U257</f>
        <v>#REF!</v>
      </c>
    </row>
    <row r="259" spans="8:21" ht="13.5" thickTop="1">
      <c r="H259" s="10"/>
      <c r="I259" s="10"/>
      <c r="J259" s="10"/>
      <c r="K259" s="10"/>
      <c r="L259" s="10"/>
      <c r="M259" s="10"/>
      <c r="N259" s="10"/>
      <c r="O259" s="10"/>
      <c r="P259" s="10"/>
      <c r="Q259" s="10"/>
      <c r="R259" s="10"/>
      <c r="S259" s="10"/>
      <c r="T259" s="10"/>
      <c r="U259" s="10"/>
    </row>
    <row r="260" spans="8:21" ht="12.75">
      <c r="H260" s="10"/>
      <c r="I260" s="10"/>
      <c r="J260" s="10"/>
      <c r="K260" s="10"/>
      <c r="L260" s="10"/>
      <c r="M260" s="10"/>
      <c r="N260" s="10"/>
      <c r="O260" s="10"/>
      <c r="P260" s="10"/>
      <c r="Q260" s="10"/>
      <c r="R260" s="10"/>
      <c r="S260" s="10"/>
      <c r="T260" s="10"/>
      <c r="U260" s="10"/>
    </row>
    <row r="261" spans="1:21" ht="12.75">
      <c r="A261" s="30" t="s">
        <v>306</v>
      </c>
      <c r="B261" s="9" t="s">
        <v>186</v>
      </c>
      <c r="H261" s="10"/>
      <c r="I261" s="10"/>
      <c r="J261" s="10"/>
      <c r="K261" s="10"/>
      <c r="L261" s="10"/>
      <c r="M261" s="10"/>
      <c r="N261" s="10"/>
      <c r="O261" s="10"/>
      <c r="P261" s="10"/>
      <c r="Q261" s="10"/>
      <c r="R261" s="10"/>
      <c r="S261" s="10"/>
      <c r="T261" s="10"/>
      <c r="U261" s="10"/>
    </row>
    <row r="262" spans="8:21" ht="12.75">
      <c r="H262" s="10"/>
      <c r="I262" s="10"/>
      <c r="J262" s="10"/>
      <c r="K262" s="10"/>
      <c r="L262" s="10"/>
      <c r="M262" s="10"/>
      <c r="N262" s="10"/>
      <c r="O262" s="10"/>
      <c r="P262" s="10"/>
      <c r="Q262" s="10"/>
      <c r="R262" s="10"/>
      <c r="S262" s="10"/>
      <c r="T262" s="10"/>
      <c r="U262" s="10"/>
    </row>
    <row r="263" spans="2:21" ht="13.5" thickBot="1">
      <c r="B263" s="9" t="s">
        <v>307</v>
      </c>
      <c r="H263" s="12"/>
      <c r="I263" s="12"/>
      <c r="J263" s="12"/>
      <c r="K263" s="12"/>
      <c r="L263" s="12"/>
      <c r="M263" s="12"/>
      <c r="N263" s="12"/>
      <c r="O263" s="12"/>
      <c r="P263" s="12">
        <f>H263+I263+J263+K263+M263+O263</f>
        <v>0</v>
      </c>
      <c r="Q263" s="10"/>
      <c r="R263" s="10"/>
      <c r="S263" s="10"/>
      <c r="T263" s="10"/>
      <c r="U263" s="12">
        <f>P263+R263-S263</f>
        <v>0</v>
      </c>
    </row>
    <row r="264" spans="8:21" ht="13.5" thickTop="1">
      <c r="H264" s="10"/>
      <c r="I264" s="10"/>
      <c r="J264" s="10"/>
      <c r="K264" s="10"/>
      <c r="L264" s="10"/>
      <c r="M264" s="10"/>
      <c r="N264" s="10"/>
      <c r="O264" s="10"/>
      <c r="P264" s="10"/>
      <c r="Q264" s="10"/>
      <c r="R264" s="10"/>
      <c r="S264" s="10"/>
      <c r="T264" s="10"/>
      <c r="U264" s="10"/>
    </row>
    <row r="265" spans="2:21" ht="12.75">
      <c r="B265" s="9" t="s">
        <v>308</v>
      </c>
      <c r="H265" s="10"/>
      <c r="I265" s="10"/>
      <c r="J265" s="10"/>
      <c r="K265" s="10"/>
      <c r="L265" s="10"/>
      <c r="M265" s="10"/>
      <c r="N265" s="10"/>
      <c r="O265" s="10"/>
      <c r="P265" s="10"/>
      <c r="Q265" s="10"/>
      <c r="R265" s="10"/>
      <c r="S265" s="10"/>
      <c r="T265" s="10"/>
      <c r="U265" s="10"/>
    </row>
    <row r="266" spans="8:21" ht="12.75">
      <c r="H266" s="10"/>
      <c r="I266" s="10"/>
      <c r="J266" s="10"/>
      <c r="K266" s="10"/>
      <c r="L266" s="10"/>
      <c r="M266" s="10"/>
      <c r="N266" s="10"/>
      <c r="O266" s="10"/>
      <c r="P266" s="10"/>
      <c r="Q266" s="10"/>
      <c r="R266" s="10"/>
      <c r="S266" s="10"/>
      <c r="T266" s="10"/>
      <c r="U266" s="10"/>
    </row>
    <row r="267" spans="2:21" ht="12.75">
      <c r="B267" s="9" t="s">
        <v>309</v>
      </c>
      <c r="H267" s="10"/>
      <c r="I267" s="10"/>
      <c r="J267" s="10"/>
      <c r="K267" s="10"/>
      <c r="L267" s="10"/>
      <c r="M267" s="10"/>
      <c r="N267" s="10"/>
      <c r="O267" s="10"/>
      <c r="P267" s="10">
        <f aca="true" t="shared" si="32" ref="P267:P272">H267+I267+J267+K267+M267+O267</f>
        <v>0</v>
      </c>
      <c r="Q267" s="10"/>
      <c r="R267" s="10"/>
      <c r="S267" s="10"/>
      <c r="T267" s="10"/>
      <c r="U267" s="10">
        <f aca="true" t="shared" si="33" ref="U267:U272">P267+R267-S267</f>
        <v>0</v>
      </c>
    </row>
    <row r="268" spans="2:21" ht="12.75">
      <c r="B268" s="9" t="s">
        <v>310</v>
      </c>
      <c r="H268" s="10"/>
      <c r="I268" s="10"/>
      <c r="J268" s="10"/>
      <c r="K268" s="10"/>
      <c r="L268" s="10"/>
      <c r="M268" s="10"/>
      <c r="N268" s="10"/>
      <c r="O268" s="10"/>
      <c r="P268" s="10">
        <f t="shared" si="32"/>
        <v>0</v>
      </c>
      <c r="Q268" s="10"/>
      <c r="R268" s="10"/>
      <c r="S268" s="10"/>
      <c r="T268" s="10"/>
      <c r="U268" s="10">
        <f t="shared" si="33"/>
        <v>0</v>
      </c>
    </row>
    <row r="269" spans="2:21" ht="12.75">
      <c r="B269" s="9" t="s">
        <v>311</v>
      </c>
      <c r="H269" s="10"/>
      <c r="I269" s="10"/>
      <c r="J269" s="10"/>
      <c r="K269" s="10"/>
      <c r="L269" s="10"/>
      <c r="M269" s="10"/>
      <c r="N269" s="10"/>
      <c r="O269" s="10"/>
      <c r="P269" s="10">
        <f t="shared" si="32"/>
        <v>0</v>
      </c>
      <c r="Q269" s="10"/>
      <c r="R269" s="10"/>
      <c r="S269" s="10"/>
      <c r="T269" s="10"/>
      <c r="U269" s="10">
        <f t="shared" si="33"/>
        <v>0</v>
      </c>
    </row>
    <row r="270" spans="2:21" ht="12.75">
      <c r="B270" s="9" t="s">
        <v>218</v>
      </c>
      <c r="H270" s="10"/>
      <c r="I270" s="10"/>
      <c r="J270" s="10"/>
      <c r="K270" s="10"/>
      <c r="L270" s="10"/>
      <c r="M270" s="10"/>
      <c r="N270" s="10"/>
      <c r="O270" s="10"/>
      <c r="P270" s="10">
        <f t="shared" si="32"/>
        <v>0</v>
      </c>
      <c r="Q270" s="10"/>
      <c r="R270" s="10"/>
      <c r="S270" s="10"/>
      <c r="T270" s="10"/>
      <c r="U270" s="10">
        <f t="shared" si="33"/>
        <v>0</v>
      </c>
    </row>
    <row r="271" spans="2:21" ht="12.75">
      <c r="B271" s="9" t="s">
        <v>314</v>
      </c>
      <c r="H271" s="10"/>
      <c r="I271" s="10"/>
      <c r="J271" s="10"/>
      <c r="K271" s="10"/>
      <c r="L271" s="10"/>
      <c r="M271" s="10"/>
      <c r="N271" s="10"/>
      <c r="O271" s="10"/>
      <c r="P271" s="10">
        <f t="shared" si="32"/>
        <v>0</v>
      </c>
      <c r="Q271" s="10"/>
      <c r="R271" s="10"/>
      <c r="S271" s="10"/>
      <c r="T271" s="10"/>
      <c r="U271" s="10">
        <f t="shared" si="33"/>
        <v>0</v>
      </c>
    </row>
    <row r="272" spans="2:21" ht="12.75">
      <c r="B272" s="9" t="s">
        <v>312</v>
      </c>
      <c r="H272" s="10"/>
      <c r="I272" s="10"/>
      <c r="J272" s="10"/>
      <c r="K272" s="10"/>
      <c r="L272" s="10"/>
      <c r="M272" s="10"/>
      <c r="N272" s="10"/>
      <c r="O272" s="10"/>
      <c r="P272" s="10">
        <f t="shared" si="32"/>
        <v>0</v>
      </c>
      <c r="Q272" s="10"/>
      <c r="R272" s="10"/>
      <c r="S272" s="10"/>
      <c r="T272" s="10"/>
      <c r="U272" s="10">
        <f t="shared" si="33"/>
        <v>0</v>
      </c>
    </row>
    <row r="273" spans="2:21" ht="13.5" thickBot="1">
      <c r="B273" s="9" t="s">
        <v>313</v>
      </c>
      <c r="H273" s="39">
        <f>SUM(H267:H272)</f>
        <v>0</v>
      </c>
      <c r="I273" s="39">
        <f>SUM(I267:I272)</f>
        <v>0</v>
      </c>
      <c r="J273" s="39">
        <f aca="true" t="shared" si="34" ref="J273:P273">SUM(J267:J272)</f>
        <v>0</v>
      </c>
      <c r="K273" s="39">
        <f t="shared" si="34"/>
        <v>0</v>
      </c>
      <c r="L273" s="39">
        <f t="shared" si="34"/>
        <v>0</v>
      </c>
      <c r="M273" s="39">
        <f t="shared" si="34"/>
        <v>0</v>
      </c>
      <c r="N273" s="39">
        <f t="shared" si="34"/>
        <v>0</v>
      </c>
      <c r="O273" s="39">
        <f t="shared" si="34"/>
        <v>0</v>
      </c>
      <c r="P273" s="39">
        <f t="shared" si="34"/>
        <v>0</v>
      </c>
      <c r="Q273" s="10"/>
      <c r="R273" s="10"/>
      <c r="S273" s="10"/>
      <c r="T273" s="10"/>
      <c r="U273" s="39">
        <f>SUM(U267:U272)</f>
        <v>0</v>
      </c>
    </row>
    <row r="274" spans="8:21" ht="13.5" thickTop="1">
      <c r="H274" s="10"/>
      <c r="I274" s="10"/>
      <c r="J274" s="10"/>
      <c r="K274" s="10"/>
      <c r="L274" s="10"/>
      <c r="M274" s="10"/>
      <c r="N274" s="10" t="s">
        <v>450</v>
      </c>
      <c r="O274" s="10"/>
      <c r="P274" s="10"/>
      <c r="Q274" s="10"/>
      <c r="R274" s="10"/>
      <c r="S274" s="10"/>
      <c r="T274" s="10"/>
      <c r="U274" s="10"/>
    </row>
    <row r="275" spans="2:21" ht="12.75">
      <c r="B275" s="9" t="s">
        <v>333</v>
      </c>
      <c r="H275" s="10"/>
      <c r="I275" s="10" t="s">
        <v>363</v>
      </c>
      <c r="J275" s="10"/>
      <c r="K275" s="10"/>
      <c r="L275" s="10"/>
      <c r="M275" s="10"/>
      <c r="N275" s="10" t="s">
        <v>362</v>
      </c>
      <c r="O275" s="10"/>
      <c r="P275" s="10"/>
      <c r="Q275" s="10"/>
      <c r="R275" s="10"/>
      <c r="S275" s="10"/>
      <c r="T275" s="10"/>
      <c r="U275" s="10" t="s">
        <v>399</v>
      </c>
    </row>
    <row r="276" spans="8:21" ht="13.5" thickBot="1">
      <c r="H276" s="12"/>
      <c r="I276" s="12" t="s">
        <v>364</v>
      </c>
      <c r="J276" s="12"/>
      <c r="K276" s="12"/>
      <c r="L276" s="12"/>
      <c r="M276" s="12"/>
      <c r="N276" s="12"/>
      <c r="O276" s="12"/>
      <c r="P276" s="12"/>
      <c r="Q276" s="10"/>
      <c r="R276" s="10"/>
      <c r="S276" s="10"/>
      <c r="T276" s="10"/>
      <c r="U276" s="12" t="s">
        <v>364</v>
      </c>
    </row>
    <row r="277" spans="8:21" ht="13.5" thickTop="1">
      <c r="H277" s="10"/>
      <c r="I277" s="10"/>
      <c r="J277" s="10"/>
      <c r="K277" s="10"/>
      <c r="L277" s="10"/>
      <c r="M277" s="10"/>
      <c r="N277" s="10"/>
      <c r="O277" s="10"/>
      <c r="P277" s="10"/>
      <c r="Q277" s="10"/>
      <c r="R277" s="10"/>
      <c r="S277" s="10"/>
      <c r="T277" s="10"/>
      <c r="U277" s="10"/>
    </row>
    <row r="278" spans="1:21" ht="12.75">
      <c r="A278" s="30" t="s">
        <v>315</v>
      </c>
      <c r="B278" s="9" t="s">
        <v>316</v>
      </c>
      <c r="H278" s="10"/>
      <c r="I278" s="10"/>
      <c r="J278" s="10"/>
      <c r="K278" s="10"/>
      <c r="L278" s="10"/>
      <c r="M278" s="10"/>
      <c r="N278" s="10"/>
      <c r="O278" s="10"/>
      <c r="P278" s="10"/>
      <c r="Q278" s="10"/>
      <c r="R278" s="10"/>
      <c r="S278" s="10"/>
      <c r="T278" s="10"/>
      <c r="U278" s="10"/>
    </row>
    <row r="279" spans="8:21" ht="12.75">
      <c r="H279" s="10"/>
      <c r="I279" s="10"/>
      <c r="J279" s="10"/>
      <c r="K279" s="10"/>
      <c r="L279" s="10"/>
      <c r="M279" s="10"/>
      <c r="N279" s="10"/>
      <c r="O279" s="10"/>
      <c r="P279" s="10"/>
      <c r="Q279" s="10"/>
      <c r="R279" s="10"/>
      <c r="S279" s="10"/>
      <c r="T279" s="10"/>
      <c r="U279" s="10"/>
    </row>
    <row r="280" spans="2:21" ht="12.75">
      <c r="B280" s="9" t="s">
        <v>194</v>
      </c>
      <c r="H280" s="10"/>
      <c r="I280" s="10"/>
      <c r="J280" s="10"/>
      <c r="K280" s="10"/>
      <c r="L280" s="10"/>
      <c r="M280" s="10"/>
      <c r="N280" s="10"/>
      <c r="O280" s="10"/>
      <c r="P280" s="10">
        <f aca="true" t="shared" si="35" ref="P280:P285">H280+I280+J280+K280+M280+O280</f>
        <v>0</v>
      </c>
      <c r="Q280" s="10"/>
      <c r="R280" s="10" t="e">
        <f>#REF!+1</f>
        <v>#REF!</v>
      </c>
      <c r="S280" s="10"/>
      <c r="T280" s="10"/>
      <c r="U280" s="10" t="e">
        <f aca="true" t="shared" si="36" ref="U280:U285">P280+R280-S280</f>
        <v>#REF!</v>
      </c>
    </row>
    <row r="281" spans="2:21" ht="12.75">
      <c r="B281" s="9" t="s">
        <v>320</v>
      </c>
      <c r="H281" s="10"/>
      <c r="I281" s="10"/>
      <c r="J281" s="10"/>
      <c r="K281" s="10"/>
      <c r="L281" s="10"/>
      <c r="M281" s="10"/>
      <c r="N281" s="10"/>
      <c r="O281" s="10"/>
      <c r="P281" s="10">
        <f t="shared" si="35"/>
        <v>0</v>
      </c>
      <c r="Q281" s="10"/>
      <c r="R281" s="10"/>
      <c r="S281" s="10"/>
      <c r="T281" s="10"/>
      <c r="U281" s="10">
        <f t="shared" si="36"/>
        <v>0</v>
      </c>
    </row>
    <row r="282" spans="2:21" ht="12.75">
      <c r="B282" s="9" t="s">
        <v>318</v>
      </c>
      <c r="H282" s="10"/>
      <c r="I282" s="10"/>
      <c r="J282" s="10"/>
      <c r="K282" s="10"/>
      <c r="L282" s="10"/>
      <c r="M282" s="10"/>
      <c r="N282" s="10"/>
      <c r="O282" s="10"/>
      <c r="P282" s="10">
        <f t="shared" si="35"/>
        <v>0</v>
      </c>
      <c r="Q282" s="10"/>
      <c r="R282" s="10"/>
      <c r="S282" s="10"/>
      <c r="T282" s="10"/>
      <c r="U282" s="10">
        <f t="shared" si="36"/>
        <v>0</v>
      </c>
    </row>
    <row r="283" spans="2:21" ht="12.75">
      <c r="B283" s="9" t="s">
        <v>319</v>
      </c>
      <c r="H283" s="10"/>
      <c r="I283" s="10"/>
      <c r="J283" s="10"/>
      <c r="K283" s="10"/>
      <c r="L283" s="10"/>
      <c r="M283" s="10"/>
      <c r="N283" s="10"/>
      <c r="O283" s="10"/>
      <c r="P283" s="10">
        <f t="shared" si="35"/>
        <v>0</v>
      </c>
      <c r="Q283" s="10"/>
      <c r="R283" s="10"/>
      <c r="S283" s="10"/>
      <c r="T283" s="10"/>
      <c r="U283" s="10">
        <f t="shared" si="36"/>
        <v>0</v>
      </c>
    </row>
    <row r="284" spans="2:21" ht="12.75">
      <c r="B284" s="9" t="s">
        <v>321</v>
      </c>
      <c r="H284" s="10"/>
      <c r="I284" s="10"/>
      <c r="J284" s="10"/>
      <c r="K284" s="10"/>
      <c r="L284" s="10"/>
      <c r="M284" s="10"/>
      <c r="N284" s="10"/>
      <c r="O284" s="10"/>
      <c r="P284" s="10">
        <f t="shared" si="35"/>
        <v>0</v>
      </c>
      <c r="Q284" s="10"/>
      <c r="R284" s="10"/>
      <c r="S284" s="10">
        <v>9003</v>
      </c>
      <c r="T284" s="10"/>
      <c r="U284" s="10">
        <f t="shared" si="36"/>
        <v>-9003</v>
      </c>
    </row>
    <row r="285" spans="2:21" ht="12.75">
      <c r="B285" s="9" t="s">
        <v>317</v>
      </c>
      <c r="H285" s="10"/>
      <c r="I285" s="10"/>
      <c r="J285" s="10"/>
      <c r="K285" s="10"/>
      <c r="L285" s="10"/>
      <c r="M285" s="10"/>
      <c r="N285" s="10"/>
      <c r="O285" s="10"/>
      <c r="P285" s="10">
        <f t="shared" si="35"/>
        <v>0</v>
      </c>
      <c r="Q285" s="10"/>
      <c r="R285" s="10"/>
      <c r="S285" s="10"/>
      <c r="T285" s="10"/>
      <c r="U285" s="10">
        <f t="shared" si="36"/>
        <v>0</v>
      </c>
    </row>
    <row r="286" spans="8:21" ht="13.5" thickBot="1">
      <c r="H286" s="39">
        <f>SUM(H280:H285)</f>
        <v>0</v>
      </c>
      <c r="I286" s="39">
        <f>SUM(I280:I285)</f>
        <v>0</v>
      </c>
      <c r="J286" s="39">
        <f aca="true" t="shared" si="37" ref="J286:P286">SUM(J280:J285)</f>
        <v>0</v>
      </c>
      <c r="K286" s="39">
        <f t="shared" si="37"/>
        <v>0</v>
      </c>
      <c r="L286" s="39">
        <f t="shared" si="37"/>
        <v>0</v>
      </c>
      <c r="M286" s="39">
        <f t="shared" si="37"/>
        <v>0</v>
      </c>
      <c r="N286" s="39">
        <f t="shared" si="37"/>
        <v>0</v>
      </c>
      <c r="O286" s="39">
        <f t="shared" si="37"/>
        <v>0</v>
      </c>
      <c r="P286" s="39">
        <f t="shared" si="37"/>
        <v>0</v>
      </c>
      <c r="Q286" s="10"/>
      <c r="R286" s="10"/>
      <c r="S286" s="10"/>
      <c r="T286" s="10"/>
      <c r="U286" s="39" t="e">
        <f>SUM(U280:U285)</f>
        <v>#REF!</v>
      </c>
    </row>
    <row r="287" spans="8:21" ht="13.5" thickTop="1">
      <c r="H287" s="10"/>
      <c r="I287" s="10"/>
      <c r="J287" s="10"/>
      <c r="K287" s="10"/>
      <c r="L287" s="10"/>
      <c r="M287" s="10"/>
      <c r="N287" s="10"/>
      <c r="O287" s="10"/>
      <c r="P287" s="10"/>
      <c r="Q287" s="10"/>
      <c r="R287" s="10"/>
      <c r="S287" s="10"/>
      <c r="T287" s="10"/>
      <c r="U287" s="10"/>
    </row>
    <row r="288" spans="2:21" ht="12.75">
      <c r="B288" s="9" t="s">
        <v>308</v>
      </c>
      <c r="H288" s="10"/>
      <c r="I288" s="10"/>
      <c r="J288" s="10"/>
      <c r="K288" s="10"/>
      <c r="L288" s="10"/>
      <c r="M288" s="10"/>
      <c r="N288" s="10"/>
      <c r="O288" s="10"/>
      <c r="P288" s="10"/>
      <c r="Q288" s="10"/>
      <c r="R288" s="10"/>
      <c r="S288" s="10"/>
      <c r="T288" s="10"/>
      <c r="U288" s="10"/>
    </row>
    <row r="289" spans="8:21" ht="12.75">
      <c r="H289" s="10"/>
      <c r="I289" s="10"/>
      <c r="J289" s="10"/>
      <c r="K289" s="10"/>
      <c r="L289" s="10"/>
      <c r="M289" s="10"/>
      <c r="N289" s="10"/>
      <c r="O289" s="10"/>
      <c r="P289" s="10"/>
      <c r="Q289" s="10"/>
      <c r="R289" s="10"/>
      <c r="S289" s="10"/>
      <c r="T289" s="10"/>
      <c r="U289" s="10"/>
    </row>
    <row r="290" spans="2:21" ht="12.75">
      <c r="B290" s="9" t="s">
        <v>310</v>
      </c>
      <c r="H290" s="10"/>
      <c r="I290" s="10"/>
      <c r="J290" s="10"/>
      <c r="K290" s="10"/>
      <c r="L290" s="10"/>
      <c r="M290" s="10"/>
      <c r="N290" s="10"/>
      <c r="O290" s="10"/>
      <c r="P290" s="10">
        <f>H290+I290+J290+K290+M290+O290</f>
        <v>0</v>
      </c>
      <c r="Q290" s="10"/>
      <c r="R290" s="10" t="e">
        <f>#REF!+1</f>
        <v>#REF!</v>
      </c>
      <c r="S290" s="10"/>
      <c r="T290" s="10"/>
      <c r="U290" s="10" t="e">
        <f>P290+R290-S290</f>
        <v>#REF!</v>
      </c>
    </row>
    <row r="291" spans="2:21" ht="12.75">
      <c r="B291" s="9" t="s">
        <v>218</v>
      </c>
      <c r="H291" s="10"/>
      <c r="I291" s="10"/>
      <c r="J291" s="10"/>
      <c r="K291" s="10"/>
      <c r="L291" s="10"/>
      <c r="M291" s="10"/>
      <c r="N291" s="10"/>
      <c r="O291" s="10"/>
      <c r="P291" s="10">
        <f>H291+I291+J291+K291+M291+O291</f>
        <v>0</v>
      </c>
      <c r="Q291" s="10"/>
      <c r="R291" s="10"/>
      <c r="S291" s="10">
        <v>9003</v>
      </c>
      <c r="T291" s="10"/>
      <c r="U291" s="10">
        <f>P291+R291-S291</f>
        <v>-9003</v>
      </c>
    </row>
    <row r="292" spans="2:21" ht="12.75">
      <c r="B292" s="9" t="s">
        <v>314</v>
      </c>
      <c r="H292" s="10"/>
      <c r="I292" s="10"/>
      <c r="J292" s="10"/>
      <c r="K292" s="10"/>
      <c r="L292" s="10"/>
      <c r="M292" s="10"/>
      <c r="N292" s="10"/>
      <c r="O292" s="10"/>
      <c r="P292" s="10">
        <f>H292+I292+J292+K292+M292+O292</f>
        <v>0</v>
      </c>
      <c r="Q292" s="10"/>
      <c r="R292" s="10"/>
      <c r="S292" s="10"/>
      <c r="T292" s="10"/>
      <c r="U292" s="10">
        <f>P292+R292-S292</f>
        <v>0</v>
      </c>
    </row>
    <row r="293" spans="2:21" ht="12.75">
      <c r="B293" s="9" t="s">
        <v>309</v>
      </c>
      <c r="H293" s="10"/>
      <c r="I293" s="10"/>
      <c r="J293" s="10"/>
      <c r="K293" s="10"/>
      <c r="L293" s="10"/>
      <c r="M293" s="10"/>
      <c r="N293" s="10"/>
      <c r="O293" s="10"/>
      <c r="P293" s="10">
        <f>H293+I293+J293+K293+M293+O293</f>
        <v>0</v>
      </c>
      <c r="Q293" s="10"/>
      <c r="R293" s="10"/>
      <c r="S293" s="10"/>
      <c r="T293" s="10"/>
      <c r="U293" s="10">
        <f>P293+R293-S293</f>
        <v>0</v>
      </c>
    </row>
    <row r="294" spans="8:21" ht="13.5" thickBot="1">
      <c r="H294" s="39">
        <f>SUM(H290:H293)</f>
        <v>0</v>
      </c>
      <c r="I294" s="39">
        <f aca="true" t="shared" si="38" ref="I294:P294">SUM(I290:I293)</f>
        <v>0</v>
      </c>
      <c r="J294" s="39">
        <f t="shared" si="38"/>
        <v>0</v>
      </c>
      <c r="K294" s="39">
        <f t="shared" si="38"/>
        <v>0</v>
      </c>
      <c r="L294" s="39">
        <f t="shared" si="38"/>
        <v>0</v>
      </c>
      <c r="M294" s="39">
        <f t="shared" si="38"/>
        <v>0</v>
      </c>
      <c r="N294" s="39">
        <f t="shared" si="38"/>
        <v>0</v>
      </c>
      <c r="O294" s="39">
        <f t="shared" si="38"/>
        <v>0</v>
      </c>
      <c r="P294" s="39">
        <f t="shared" si="38"/>
        <v>0</v>
      </c>
      <c r="Q294" s="10"/>
      <c r="R294" s="10"/>
      <c r="S294" s="10"/>
      <c r="T294" s="10"/>
      <c r="U294" s="39" t="e">
        <f>SUM(U290:U293)</f>
        <v>#REF!</v>
      </c>
    </row>
    <row r="295" spans="8:21" ht="13.5" thickTop="1">
      <c r="H295" s="10"/>
      <c r="I295" s="10"/>
      <c r="J295" s="10"/>
      <c r="K295" s="10"/>
      <c r="L295" s="10"/>
      <c r="M295" s="10"/>
      <c r="N295" s="10"/>
      <c r="O295" s="10"/>
      <c r="P295" s="10"/>
      <c r="Q295" s="10"/>
      <c r="R295" s="10"/>
      <c r="S295" s="10"/>
      <c r="T295" s="10"/>
      <c r="U295" s="10"/>
    </row>
    <row r="296" spans="8:21" ht="12.75">
      <c r="H296" s="10"/>
      <c r="I296" s="10"/>
      <c r="J296" s="10"/>
      <c r="K296" s="10"/>
      <c r="L296" s="10"/>
      <c r="M296" s="10"/>
      <c r="N296" s="10"/>
      <c r="O296" s="10"/>
      <c r="P296" s="10"/>
      <c r="Q296" s="10"/>
      <c r="R296" s="10"/>
      <c r="S296" s="10"/>
      <c r="T296" s="10"/>
      <c r="U296" s="10"/>
    </row>
    <row r="297" spans="1:21" ht="12.75">
      <c r="A297" s="30" t="s">
        <v>410</v>
      </c>
      <c r="B297" s="9" t="s">
        <v>188</v>
      </c>
      <c r="H297" s="10"/>
      <c r="I297" s="10"/>
      <c r="J297" s="10"/>
      <c r="K297" s="10"/>
      <c r="L297" s="10"/>
      <c r="M297" s="10"/>
      <c r="N297" s="10"/>
      <c r="O297" s="10"/>
      <c r="P297" s="10"/>
      <c r="Q297" s="10"/>
      <c r="R297" s="10"/>
      <c r="S297" s="10"/>
      <c r="T297" s="10"/>
      <c r="U297" s="10"/>
    </row>
    <row r="298" spans="8:21" ht="12.75">
      <c r="H298" s="10"/>
      <c r="I298" s="10"/>
      <c r="J298" s="10"/>
      <c r="K298" s="10"/>
      <c r="L298" s="10"/>
      <c r="M298" s="10"/>
      <c r="N298" s="10"/>
      <c r="O298" s="10"/>
      <c r="P298" s="10"/>
      <c r="Q298" s="10"/>
      <c r="R298" s="10"/>
      <c r="S298" s="10"/>
      <c r="T298" s="10"/>
      <c r="U298" s="10"/>
    </row>
    <row r="299" spans="2:21" ht="13.5" thickBot="1">
      <c r="B299" s="9" t="s">
        <v>188</v>
      </c>
      <c r="H299" s="12"/>
      <c r="I299" s="12"/>
      <c r="J299" s="12"/>
      <c r="K299" s="12"/>
      <c r="L299" s="12"/>
      <c r="M299" s="12"/>
      <c r="N299" s="12"/>
      <c r="O299" s="12"/>
      <c r="P299" s="12">
        <f>H299+I299+J299+K299+M299+O299</f>
        <v>0</v>
      </c>
      <c r="Q299" s="10"/>
      <c r="R299" s="10"/>
      <c r="S299" s="10"/>
      <c r="T299" s="10"/>
      <c r="U299" s="12">
        <f>P299+R299-S299</f>
        <v>0</v>
      </c>
    </row>
    <row r="300" spans="8:21" ht="13.5" thickTop="1">
      <c r="H300" s="10"/>
      <c r="I300" s="10"/>
      <c r="J300" s="10"/>
      <c r="K300" s="10"/>
      <c r="L300" s="10"/>
      <c r="M300" s="10"/>
      <c r="N300" s="10"/>
      <c r="O300" s="10"/>
      <c r="P300" s="10"/>
      <c r="Q300" s="10"/>
      <c r="R300" s="10"/>
      <c r="S300" s="10"/>
      <c r="T300" s="10"/>
      <c r="U300" s="10"/>
    </row>
    <row r="301" spans="2:21" ht="12.75">
      <c r="B301" s="9" t="s">
        <v>308</v>
      </c>
      <c r="H301" s="10"/>
      <c r="I301" s="10"/>
      <c r="J301" s="10"/>
      <c r="K301" s="10"/>
      <c r="L301" s="10"/>
      <c r="M301" s="10"/>
      <c r="N301" s="10"/>
      <c r="O301" s="10"/>
      <c r="P301" s="10"/>
      <c r="Q301" s="10"/>
      <c r="R301" s="10"/>
      <c r="S301" s="10"/>
      <c r="T301" s="10"/>
      <c r="U301" s="10"/>
    </row>
    <row r="302" spans="8:21" ht="12.75">
      <c r="H302" s="10"/>
      <c r="I302" s="10"/>
      <c r="J302" s="10"/>
      <c r="K302" s="10"/>
      <c r="L302" s="10"/>
      <c r="M302" s="10"/>
      <c r="N302" s="10"/>
      <c r="O302" s="10"/>
      <c r="P302" s="10"/>
      <c r="Q302" s="10"/>
      <c r="R302" s="10"/>
      <c r="S302" s="10"/>
      <c r="T302" s="10"/>
      <c r="U302" s="10"/>
    </row>
    <row r="303" spans="2:21" ht="12.75">
      <c r="B303" s="9" t="s">
        <v>310</v>
      </c>
      <c r="H303" s="10"/>
      <c r="I303" s="10"/>
      <c r="J303" s="5"/>
      <c r="K303" s="10"/>
      <c r="L303" s="10"/>
      <c r="M303" s="10"/>
      <c r="N303" s="10"/>
      <c r="O303" s="10"/>
      <c r="P303" s="10">
        <f>H303+I303+J303+K303+M303+O303</f>
        <v>0</v>
      </c>
      <c r="Q303" s="10"/>
      <c r="R303" s="10"/>
      <c r="S303" s="10"/>
      <c r="T303" s="10"/>
      <c r="U303" s="10">
        <f>P303+R303-S303</f>
        <v>0</v>
      </c>
    </row>
    <row r="304" spans="2:21" ht="12.75">
      <c r="B304" s="9" t="s">
        <v>309</v>
      </c>
      <c r="H304" s="10"/>
      <c r="I304" s="10"/>
      <c r="J304" s="5"/>
      <c r="K304" s="10"/>
      <c r="L304" s="10"/>
      <c r="M304" s="10"/>
      <c r="N304" s="10"/>
      <c r="O304" s="10"/>
      <c r="P304" s="10">
        <f>H304+I304+J304+K304+M304+O304</f>
        <v>0</v>
      </c>
      <c r="Q304" s="10"/>
      <c r="R304" s="10"/>
      <c r="S304" s="10"/>
      <c r="T304" s="10"/>
      <c r="U304" s="10">
        <f>P304+R304-S304</f>
        <v>0</v>
      </c>
    </row>
    <row r="305" spans="2:21" ht="12.75">
      <c r="B305" s="9" t="s">
        <v>332</v>
      </c>
      <c r="H305" s="10"/>
      <c r="I305" s="10"/>
      <c r="J305" s="10"/>
      <c r="K305" s="10"/>
      <c r="L305" s="10"/>
      <c r="M305" s="10"/>
      <c r="N305" s="10"/>
      <c r="O305" s="10"/>
      <c r="P305" s="10">
        <f>H305+I305+J305+K305+M305+O305</f>
        <v>0</v>
      </c>
      <c r="Q305" s="10"/>
      <c r="R305" s="10"/>
      <c r="S305" s="10"/>
      <c r="T305" s="10"/>
      <c r="U305" s="10">
        <f>P305+R305-S305</f>
        <v>0</v>
      </c>
    </row>
    <row r="306" spans="2:21" ht="12.75">
      <c r="B306" s="9" t="s">
        <v>314</v>
      </c>
      <c r="H306" s="10"/>
      <c r="I306" s="10"/>
      <c r="J306" s="10"/>
      <c r="K306" s="10"/>
      <c r="L306" s="10"/>
      <c r="M306" s="10"/>
      <c r="N306" s="10"/>
      <c r="O306" s="10"/>
      <c r="P306" s="10">
        <f>H306+I306+J306+K306+M306+O306</f>
        <v>0</v>
      </c>
      <c r="Q306" s="10"/>
      <c r="R306" s="10"/>
      <c r="S306" s="10"/>
      <c r="T306" s="10"/>
      <c r="U306" s="10">
        <f>P306+R306-S306</f>
        <v>0</v>
      </c>
    </row>
    <row r="307" spans="2:21" ht="12.75">
      <c r="B307" s="9" t="s">
        <v>330</v>
      </c>
      <c r="H307" s="10"/>
      <c r="I307" s="10"/>
      <c r="J307" s="10"/>
      <c r="K307" s="10"/>
      <c r="L307" s="10"/>
      <c r="M307" s="10"/>
      <c r="N307" s="10"/>
      <c r="O307" s="10"/>
      <c r="P307" s="10">
        <f>H307+I307+J307+K307+M307+O307</f>
        <v>0</v>
      </c>
      <c r="Q307" s="10"/>
      <c r="R307" s="10"/>
      <c r="S307" s="10"/>
      <c r="T307" s="10"/>
      <c r="U307" s="10">
        <f>P307+R307-S307</f>
        <v>0</v>
      </c>
    </row>
    <row r="308" spans="8:21" ht="13.5" thickBot="1">
      <c r="H308" s="39">
        <f>SUM(H303:H307)</f>
        <v>0</v>
      </c>
      <c r="I308" s="39">
        <f aca="true" t="shared" si="39" ref="I308:P308">SUM(I303:I307)</f>
        <v>0</v>
      </c>
      <c r="J308" s="39">
        <f t="shared" si="39"/>
        <v>0</v>
      </c>
      <c r="K308" s="39">
        <f t="shared" si="39"/>
        <v>0</v>
      </c>
      <c r="L308" s="39">
        <f t="shared" si="39"/>
        <v>0</v>
      </c>
      <c r="M308" s="39">
        <f t="shared" si="39"/>
        <v>0</v>
      </c>
      <c r="N308" s="39">
        <f t="shared" si="39"/>
        <v>0</v>
      </c>
      <c r="O308" s="39">
        <f t="shared" si="39"/>
        <v>0</v>
      </c>
      <c r="P308" s="39">
        <f t="shared" si="39"/>
        <v>0</v>
      </c>
      <c r="Q308" s="10"/>
      <c r="R308" s="10"/>
      <c r="S308" s="10"/>
      <c r="T308" s="10"/>
      <c r="U308" s="39">
        <f>SUM(U303:U307)</f>
        <v>0</v>
      </c>
    </row>
    <row r="309" spans="8:21" ht="13.5" thickTop="1">
      <c r="H309" s="10"/>
      <c r="I309" s="10"/>
      <c r="J309" s="10"/>
      <c r="K309" s="10"/>
      <c r="L309" s="10"/>
      <c r="M309" s="10"/>
      <c r="N309" s="10"/>
      <c r="O309" s="10"/>
      <c r="P309" s="10"/>
      <c r="Q309" s="10"/>
      <c r="R309" s="10"/>
      <c r="S309" s="10"/>
      <c r="T309" s="10"/>
      <c r="U309" s="10"/>
    </row>
    <row r="310" spans="2:21" ht="13.5" thickBot="1">
      <c r="B310" s="9" t="s">
        <v>333</v>
      </c>
      <c r="H310" s="48">
        <v>0</v>
      </c>
      <c r="I310" s="47" t="s">
        <v>334</v>
      </c>
      <c r="J310" s="47" t="s">
        <v>335</v>
      </c>
      <c r="K310" s="47" t="s">
        <v>400</v>
      </c>
      <c r="L310" s="49"/>
      <c r="M310" s="49"/>
      <c r="N310" s="49"/>
      <c r="O310" s="50" t="s">
        <v>401</v>
      </c>
      <c r="P310" s="47" t="s">
        <v>336</v>
      </c>
      <c r="Q310" s="10"/>
      <c r="R310" s="10"/>
      <c r="S310" s="10"/>
      <c r="T310" s="10"/>
      <c r="U310" s="47" t="s">
        <v>336</v>
      </c>
    </row>
    <row r="311" spans="8:21" ht="13.5" thickTop="1">
      <c r="H311" s="10"/>
      <c r="I311" s="10"/>
      <c r="J311" s="10"/>
      <c r="K311" s="10"/>
      <c r="L311" s="10"/>
      <c r="M311" s="10"/>
      <c r="N311" s="10"/>
      <c r="O311" s="10"/>
      <c r="P311" s="10"/>
      <c r="Q311" s="10"/>
      <c r="R311" s="10"/>
      <c r="S311" s="10"/>
      <c r="T311" s="10"/>
      <c r="U311" s="10"/>
    </row>
    <row r="312" spans="8:21" ht="12.75">
      <c r="H312" s="10"/>
      <c r="I312" s="10"/>
      <c r="J312" s="10"/>
      <c r="K312" s="10"/>
      <c r="L312" s="10"/>
      <c r="M312" s="10"/>
      <c r="N312" s="10"/>
      <c r="O312" s="10"/>
      <c r="P312" s="10"/>
      <c r="Q312" s="10"/>
      <c r="R312" s="10"/>
      <c r="S312" s="10"/>
      <c r="T312" s="10"/>
      <c r="U312" s="10"/>
    </row>
    <row r="313" spans="8:21" ht="12.75">
      <c r="H313" s="10"/>
      <c r="I313" s="10"/>
      <c r="J313" s="10"/>
      <c r="K313" s="10"/>
      <c r="L313" s="10"/>
      <c r="M313" s="10"/>
      <c r="N313" s="10"/>
      <c r="O313" s="10"/>
      <c r="P313" s="10"/>
      <c r="Q313" s="10"/>
      <c r="R313" s="10"/>
      <c r="S313" s="10"/>
      <c r="T313" s="10"/>
      <c r="U313" s="10"/>
    </row>
    <row r="314" spans="1:21" ht="12.75">
      <c r="A314" s="30" t="s">
        <v>322</v>
      </c>
      <c r="B314" s="9" t="s">
        <v>323</v>
      </c>
      <c r="H314" s="10"/>
      <c r="I314" s="10"/>
      <c r="J314" s="10"/>
      <c r="K314" s="10"/>
      <c r="L314" s="10"/>
      <c r="M314" s="10"/>
      <c r="N314" s="10"/>
      <c r="O314" s="10"/>
      <c r="P314" s="10"/>
      <c r="Q314" s="10"/>
      <c r="R314" s="10"/>
      <c r="S314" s="10"/>
      <c r="T314" s="10"/>
      <c r="U314" s="10"/>
    </row>
    <row r="315" spans="1:21" ht="12.75">
      <c r="A315" s="30"/>
      <c r="H315" s="10"/>
      <c r="I315" s="10"/>
      <c r="J315" s="10"/>
      <c r="K315" s="10"/>
      <c r="L315" s="10"/>
      <c r="M315" s="10"/>
      <c r="N315" s="10"/>
      <c r="O315" s="10"/>
      <c r="P315" s="10"/>
      <c r="Q315" s="10"/>
      <c r="R315" s="10"/>
      <c r="S315" s="10"/>
      <c r="T315" s="10"/>
      <c r="U315" s="10"/>
    </row>
    <row r="316" spans="2:21" ht="12.75">
      <c r="B316" s="34" t="s">
        <v>464</v>
      </c>
      <c r="H316" s="10"/>
      <c r="I316" s="10"/>
      <c r="J316" s="10"/>
      <c r="K316" s="10"/>
      <c r="L316" s="10"/>
      <c r="M316" s="10"/>
      <c r="N316" s="10"/>
      <c r="O316" s="10"/>
      <c r="P316" s="10"/>
      <c r="Q316" s="10"/>
      <c r="R316" s="10"/>
      <c r="S316" s="10"/>
      <c r="T316" s="10"/>
      <c r="U316" s="10"/>
    </row>
    <row r="317" spans="2:21" ht="12.75">
      <c r="B317" s="9" t="s">
        <v>324</v>
      </c>
      <c r="H317" s="10">
        <v>0</v>
      </c>
      <c r="I317" s="10">
        <v>0</v>
      </c>
      <c r="J317" s="10">
        <v>0</v>
      </c>
      <c r="K317" s="10">
        <v>0</v>
      </c>
      <c r="L317" s="10">
        <v>0</v>
      </c>
      <c r="M317" s="10" t="e">
        <f>ROUND(L317*$M$4,0)</f>
        <v>#REF!</v>
      </c>
      <c r="N317" s="10">
        <v>0</v>
      </c>
      <c r="O317" s="10"/>
      <c r="P317" s="10" t="e">
        <f aca="true" t="shared" si="40" ref="P317:P322">H317+I317+J317+K317+M317+O317</f>
        <v>#REF!</v>
      </c>
      <c r="Q317" s="10"/>
      <c r="R317" s="10"/>
      <c r="S317" s="10"/>
      <c r="T317" s="10"/>
      <c r="U317" s="10" t="e">
        <f aca="true" t="shared" si="41" ref="U317:U322">P317+R317-S317</f>
        <v>#REF!</v>
      </c>
    </row>
    <row r="318" spans="2:21" ht="12.75">
      <c r="B318" s="9" t="s">
        <v>325</v>
      </c>
      <c r="H318" s="10"/>
      <c r="I318" s="10"/>
      <c r="J318" s="10"/>
      <c r="K318" s="10"/>
      <c r="L318" s="10"/>
      <c r="M318" s="10"/>
      <c r="N318" s="10"/>
      <c r="O318" s="10"/>
      <c r="P318" s="10">
        <f t="shared" si="40"/>
        <v>0</v>
      </c>
      <c r="Q318" s="10"/>
      <c r="R318" s="10"/>
      <c r="S318" s="10"/>
      <c r="T318" s="10"/>
      <c r="U318" s="10">
        <f t="shared" si="41"/>
        <v>0</v>
      </c>
    </row>
    <row r="319" spans="2:21" ht="12.75">
      <c r="B319" s="9" t="s">
        <v>328</v>
      </c>
      <c r="H319" s="10"/>
      <c r="I319" s="10"/>
      <c r="J319" s="10"/>
      <c r="K319" s="10"/>
      <c r="L319" s="10"/>
      <c r="M319" s="10"/>
      <c r="N319" s="10"/>
      <c r="O319" s="10"/>
      <c r="P319" s="10">
        <f t="shared" si="40"/>
        <v>0</v>
      </c>
      <c r="Q319" s="10"/>
      <c r="R319" s="10"/>
      <c r="S319" s="10"/>
      <c r="T319" s="10"/>
      <c r="U319" s="10">
        <f t="shared" si="41"/>
        <v>0</v>
      </c>
    </row>
    <row r="320" spans="2:21" ht="12.75">
      <c r="B320" s="9" t="s">
        <v>329</v>
      </c>
      <c r="H320" s="10"/>
      <c r="I320" s="10"/>
      <c r="J320" s="10"/>
      <c r="K320" s="10"/>
      <c r="L320" s="10"/>
      <c r="M320" s="10"/>
      <c r="N320" s="10"/>
      <c r="O320" s="10"/>
      <c r="P320" s="10">
        <f t="shared" si="40"/>
        <v>0</v>
      </c>
      <c r="Q320" s="10"/>
      <c r="R320" s="10"/>
      <c r="S320" s="10"/>
      <c r="T320" s="10"/>
      <c r="U320" s="10">
        <f t="shared" si="41"/>
        <v>0</v>
      </c>
    </row>
    <row r="321" spans="2:21" ht="12.75">
      <c r="B321" s="9" t="s">
        <v>326</v>
      </c>
      <c r="H321" s="10"/>
      <c r="I321" s="10"/>
      <c r="J321" s="10"/>
      <c r="K321" s="10"/>
      <c r="L321" s="10"/>
      <c r="M321" s="10"/>
      <c r="N321" s="10"/>
      <c r="O321" s="10"/>
      <c r="P321" s="10">
        <f t="shared" si="40"/>
        <v>0</v>
      </c>
      <c r="Q321" s="10"/>
      <c r="R321" s="10"/>
      <c r="S321" s="10"/>
      <c r="T321" s="10"/>
      <c r="U321" s="10">
        <f t="shared" si="41"/>
        <v>0</v>
      </c>
    </row>
    <row r="322" spans="2:21" ht="12.75">
      <c r="B322" s="9" t="s">
        <v>327</v>
      </c>
      <c r="H322" s="10"/>
      <c r="I322" s="10"/>
      <c r="J322" s="10"/>
      <c r="K322" s="10"/>
      <c r="L322" s="10"/>
      <c r="M322" s="10"/>
      <c r="N322" s="10"/>
      <c r="O322" s="10"/>
      <c r="P322" s="10">
        <f t="shared" si="40"/>
        <v>0</v>
      </c>
      <c r="Q322" s="10"/>
      <c r="R322" s="10"/>
      <c r="S322" s="10"/>
      <c r="T322" s="10"/>
      <c r="U322" s="10">
        <f t="shared" si="41"/>
        <v>0</v>
      </c>
    </row>
    <row r="323" spans="8:21" ht="13.5" thickBot="1">
      <c r="H323" s="39">
        <f>SUM(H317:H322)</f>
        <v>0</v>
      </c>
      <c r="I323" s="39">
        <f aca="true" t="shared" si="42" ref="I323:P323">SUM(I317:I322)</f>
        <v>0</v>
      </c>
      <c r="J323" s="39">
        <f t="shared" si="42"/>
        <v>0</v>
      </c>
      <c r="K323" s="39">
        <f t="shared" si="42"/>
        <v>0</v>
      </c>
      <c r="L323" s="39">
        <f t="shared" si="42"/>
        <v>0</v>
      </c>
      <c r="M323" s="39" t="e">
        <f t="shared" si="42"/>
        <v>#REF!</v>
      </c>
      <c r="N323" s="39">
        <f t="shared" si="42"/>
        <v>0</v>
      </c>
      <c r="O323" s="39">
        <f t="shared" si="42"/>
        <v>0</v>
      </c>
      <c r="P323" s="39" t="e">
        <f t="shared" si="42"/>
        <v>#REF!</v>
      </c>
      <c r="Q323" s="10"/>
      <c r="R323" s="10"/>
      <c r="S323" s="10"/>
      <c r="T323" s="10"/>
      <c r="U323" s="39" t="e">
        <f>SUM(U317:U322)</f>
        <v>#REF!</v>
      </c>
    </row>
    <row r="324" spans="8:21" ht="13.5" thickTop="1">
      <c r="H324" s="10"/>
      <c r="I324" s="10"/>
      <c r="J324" s="10"/>
      <c r="K324" s="10"/>
      <c r="L324" s="10"/>
      <c r="M324" s="10"/>
      <c r="N324" s="10"/>
      <c r="O324" s="10"/>
      <c r="P324" s="10"/>
      <c r="Q324" s="10"/>
      <c r="R324" s="10"/>
      <c r="S324" s="10"/>
      <c r="T324" s="10"/>
      <c r="U324" s="10"/>
    </row>
    <row r="325" spans="2:21" ht="12.75">
      <c r="B325" s="9" t="s">
        <v>308</v>
      </c>
      <c r="H325" s="10"/>
      <c r="I325" s="10"/>
      <c r="J325" s="10"/>
      <c r="K325" s="10"/>
      <c r="L325" s="10"/>
      <c r="M325" s="10"/>
      <c r="N325" s="10"/>
      <c r="O325" s="10"/>
      <c r="P325" s="10"/>
      <c r="Q325" s="10"/>
      <c r="R325" s="10"/>
      <c r="S325" s="10"/>
      <c r="T325" s="10"/>
      <c r="U325" s="10"/>
    </row>
    <row r="326" spans="8:21" ht="12.75">
      <c r="H326" s="10"/>
      <c r="I326" s="10"/>
      <c r="J326" s="10"/>
      <c r="K326" s="10"/>
      <c r="L326" s="10"/>
      <c r="M326" s="10"/>
      <c r="N326" s="10"/>
      <c r="O326" s="10"/>
      <c r="P326" s="10"/>
      <c r="Q326" s="10"/>
      <c r="R326" s="10"/>
      <c r="S326" s="10"/>
      <c r="T326" s="10"/>
      <c r="U326" s="10"/>
    </row>
    <row r="327" spans="2:21" ht="12.75">
      <c r="B327" s="9" t="s">
        <v>310</v>
      </c>
      <c r="H327" s="10"/>
      <c r="I327" s="10"/>
      <c r="J327" s="10"/>
      <c r="K327" s="10"/>
      <c r="L327" s="10"/>
      <c r="M327" s="10"/>
      <c r="N327" s="10"/>
      <c r="O327" s="10"/>
      <c r="P327" s="10">
        <f>H327+I327+J327+K327+M327+O327</f>
        <v>0</v>
      </c>
      <c r="Q327" s="10"/>
      <c r="R327" s="10"/>
      <c r="S327" s="10"/>
      <c r="T327" s="10"/>
      <c r="U327" s="10">
        <f>P327+R327-S327</f>
        <v>0</v>
      </c>
    </row>
    <row r="328" spans="2:21" ht="12.75">
      <c r="B328" s="9" t="s">
        <v>309</v>
      </c>
      <c r="H328" s="10"/>
      <c r="I328" s="10"/>
      <c r="J328" s="10"/>
      <c r="K328" s="10"/>
      <c r="L328" s="10"/>
      <c r="M328" s="10"/>
      <c r="N328" s="10"/>
      <c r="O328" s="10"/>
      <c r="P328" s="10">
        <f>H328+I328+J328+K328+M328+O328</f>
        <v>0</v>
      </c>
      <c r="Q328" s="10"/>
      <c r="R328" s="10"/>
      <c r="S328" s="10"/>
      <c r="T328" s="10"/>
      <c r="U328" s="10">
        <f>P328+R328-S328</f>
        <v>0</v>
      </c>
    </row>
    <row r="329" spans="2:21" ht="12.75">
      <c r="B329" s="9" t="s">
        <v>314</v>
      </c>
      <c r="H329" s="10"/>
      <c r="I329" s="10"/>
      <c r="J329" s="10"/>
      <c r="K329" s="10"/>
      <c r="L329" s="10"/>
      <c r="M329" s="10"/>
      <c r="N329" s="10"/>
      <c r="O329" s="10"/>
      <c r="P329" s="10">
        <f>H329+I329+J329+K329+M329+O329</f>
        <v>0</v>
      </c>
      <c r="Q329" s="10"/>
      <c r="R329" s="10"/>
      <c r="S329" s="10"/>
      <c r="T329" s="10"/>
      <c r="U329" s="10">
        <f>P329+R329-S329</f>
        <v>0</v>
      </c>
    </row>
    <row r="330" spans="2:21" ht="12.75">
      <c r="B330" s="9" t="s">
        <v>218</v>
      </c>
      <c r="H330" s="10"/>
      <c r="I330" s="10"/>
      <c r="J330" s="10"/>
      <c r="K330" s="10"/>
      <c r="L330" s="10"/>
      <c r="M330" s="10"/>
      <c r="N330" s="10"/>
      <c r="O330" s="10"/>
      <c r="P330" s="10">
        <f>H330+I330+J330+K330+M330+O330</f>
        <v>0</v>
      </c>
      <c r="Q330" s="10"/>
      <c r="R330" s="10"/>
      <c r="S330" s="10"/>
      <c r="T330" s="10"/>
      <c r="U330" s="10">
        <f>P330+R330-S330</f>
        <v>0</v>
      </c>
    </row>
    <row r="331" spans="2:21" ht="12.75">
      <c r="B331" s="9" t="s">
        <v>330</v>
      </c>
      <c r="H331" s="10"/>
      <c r="I331" s="10"/>
      <c r="J331" s="10"/>
      <c r="K331" s="10"/>
      <c r="L331" s="10"/>
      <c r="M331" s="10"/>
      <c r="N331" s="10"/>
      <c r="O331" s="10"/>
      <c r="P331" s="10">
        <f>H331+I331+J331+K331+M331+O331</f>
        <v>0</v>
      </c>
      <c r="Q331" s="10"/>
      <c r="R331" s="10"/>
      <c r="S331" s="10"/>
      <c r="T331" s="10"/>
      <c r="U331" s="10">
        <f>P331+R331-S331</f>
        <v>0</v>
      </c>
    </row>
    <row r="332" spans="8:21" ht="13.5" thickBot="1">
      <c r="H332" s="39">
        <f>SUM(H327:H331)</f>
        <v>0</v>
      </c>
      <c r="I332" s="39">
        <f aca="true" t="shared" si="43" ref="I332:P332">SUM(I327:I331)</f>
        <v>0</v>
      </c>
      <c r="J332" s="39">
        <f t="shared" si="43"/>
        <v>0</v>
      </c>
      <c r="K332" s="39">
        <f t="shared" si="43"/>
        <v>0</v>
      </c>
      <c r="L332" s="39">
        <f t="shared" si="43"/>
        <v>0</v>
      </c>
      <c r="M332" s="39">
        <f t="shared" si="43"/>
        <v>0</v>
      </c>
      <c r="N332" s="39">
        <f t="shared" si="43"/>
        <v>0</v>
      </c>
      <c r="O332" s="39">
        <f t="shared" si="43"/>
        <v>0</v>
      </c>
      <c r="P332" s="39">
        <f t="shared" si="43"/>
        <v>0</v>
      </c>
      <c r="Q332" s="10"/>
      <c r="R332" s="10"/>
      <c r="S332" s="10"/>
      <c r="T332" s="10"/>
      <c r="U332" s="39">
        <f>SUM(U327:U331)</f>
        <v>0</v>
      </c>
    </row>
    <row r="333" spans="8:21" ht="13.5" thickTop="1">
      <c r="H333" s="10"/>
      <c r="I333" s="10"/>
      <c r="J333" s="10"/>
      <c r="K333" s="10"/>
      <c r="L333" s="10"/>
      <c r="M333" s="10"/>
      <c r="N333" s="10"/>
      <c r="O333" s="10"/>
      <c r="P333" s="10"/>
      <c r="Q333" s="10"/>
      <c r="R333" s="10"/>
      <c r="S333" s="10"/>
      <c r="T333" s="10"/>
      <c r="U333" s="10"/>
    </row>
    <row r="334" spans="8:21" ht="12.75">
      <c r="H334" s="10"/>
      <c r="I334" s="10"/>
      <c r="J334" s="10"/>
      <c r="K334" s="10"/>
      <c r="L334" s="10"/>
      <c r="M334" s="10"/>
      <c r="N334" s="10"/>
      <c r="O334" s="10"/>
      <c r="P334" s="10"/>
      <c r="Q334" s="10"/>
      <c r="R334" s="10"/>
      <c r="S334" s="10"/>
      <c r="T334" s="10"/>
      <c r="U334" s="10"/>
    </row>
    <row r="335" spans="1:21" ht="12.75">
      <c r="A335" s="30" t="s">
        <v>331</v>
      </c>
      <c r="B335" s="9" t="s">
        <v>345</v>
      </c>
      <c r="H335" s="10"/>
      <c r="I335" s="10"/>
      <c r="J335" s="10"/>
      <c r="K335" s="10"/>
      <c r="L335" s="10"/>
      <c r="M335" s="10"/>
      <c r="N335" s="10"/>
      <c r="O335" s="10"/>
      <c r="P335" s="10"/>
      <c r="Q335" s="10"/>
      <c r="R335" s="10"/>
      <c r="S335" s="10"/>
      <c r="T335" s="10"/>
      <c r="U335" s="10"/>
    </row>
    <row r="336" spans="8:21" ht="12.75">
      <c r="H336" s="10"/>
      <c r="I336" s="10"/>
      <c r="J336" s="10"/>
      <c r="K336" s="10"/>
      <c r="L336" s="10"/>
      <c r="M336" s="10"/>
      <c r="N336" s="10"/>
      <c r="O336" s="10"/>
      <c r="P336" s="10"/>
      <c r="Q336" s="10"/>
      <c r="R336" s="10"/>
      <c r="S336" s="10"/>
      <c r="T336" s="10"/>
      <c r="U336" s="10"/>
    </row>
    <row r="337" spans="2:21" ht="12.75">
      <c r="B337" s="34" t="s">
        <v>464</v>
      </c>
      <c r="H337" s="10"/>
      <c r="I337" s="10"/>
      <c r="J337" s="10"/>
      <c r="K337" s="10"/>
      <c r="L337" s="10"/>
      <c r="M337" s="10"/>
      <c r="N337" s="10"/>
      <c r="O337" s="10"/>
      <c r="P337" s="10"/>
      <c r="Q337" s="10"/>
      <c r="R337" s="10"/>
      <c r="S337" s="10"/>
      <c r="T337" s="10"/>
      <c r="U337" s="10"/>
    </row>
    <row r="338" spans="2:21" ht="12.75">
      <c r="B338" s="9" t="s">
        <v>346</v>
      </c>
      <c r="H338" s="10"/>
      <c r="I338" s="10"/>
      <c r="J338" s="10"/>
      <c r="K338" s="10"/>
      <c r="L338" s="10"/>
      <c r="M338" s="10"/>
      <c r="N338" s="10"/>
      <c r="O338" s="10"/>
      <c r="P338" s="10"/>
      <c r="Q338" s="10"/>
      <c r="R338" s="10"/>
      <c r="S338" s="10"/>
      <c r="T338" s="10"/>
      <c r="U338" s="10"/>
    </row>
    <row r="339" spans="2:21" ht="12.75">
      <c r="B339" s="30" t="s">
        <v>338</v>
      </c>
      <c r="H339" s="10"/>
      <c r="I339" s="10"/>
      <c r="J339" s="10"/>
      <c r="K339" s="10"/>
      <c r="L339" s="10"/>
      <c r="M339" s="10"/>
      <c r="N339" s="5"/>
      <c r="O339" s="10"/>
      <c r="P339" s="10">
        <f>H339+I339+J339+K339+M339+O339</f>
        <v>0</v>
      </c>
      <c r="Q339" s="10"/>
      <c r="R339" s="10"/>
      <c r="S339" s="10"/>
      <c r="T339" s="10"/>
      <c r="U339" s="10">
        <f>P339+R339-S339</f>
        <v>0</v>
      </c>
    </row>
    <row r="340" spans="2:21" ht="12.75">
      <c r="B340" s="30" t="s">
        <v>339</v>
      </c>
      <c r="H340" s="38"/>
      <c r="I340" s="38"/>
      <c r="J340" s="38"/>
      <c r="K340" s="38"/>
      <c r="L340" s="38"/>
      <c r="M340" s="38"/>
      <c r="N340" s="52"/>
      <c r="O340" s="38"/>
      <c r="P340" s="38">
        <f>H340+I340+J340+K340+M340+O340</f>
        <v>0</v>
      </c>
      <c r="Q340" s="10"/>
      <c r="R340" s="10"/>
      <c r="S340" s="10"/>
      <c r="T340" s="10"/>
      <c r="U340" s="38">
        <f>P340+R340-S340</f>
        <v>0</v>
      </c>
    </row>
    <row r="341" spans="8:21" ht="12.75">
      <c r="H341" s="10">
        <f>SUM(H339:H340)</f>
        <v>0</v>
      </c>
      <c r="I341" s="10">
        <f aca="true" t="shared" si="44" ref="I341:P341">SUM(I339:I340)</f>
        <v>0</v>
      </c>
      <c r="J341" s="10">
        <f t="shared" si="44"/>
        <v>0</v>
      </c>
      <c r="K341" s="10">
        <f t="shared" si="44"/>
        <v>0</v>
      </c>
      <c r="L341" s="10">
        <f t="shared" si="44"/>
        <v>0</v>
      </c>
      <c r="M341" s="10">
        <f t="shared" si="44"/>
        <v>0</v>
      </c>
      <c r="N341" s="5">
        <f t="shared" si="44"/>
        <v>0</v>
      </c>
      <c r="O341" s="10">
        <f t="shared" si="44"/>
        <v>0</v>
      </c>
      <c r="P341" s="10">
        <f t="shared" si="44"/>
        <v>0</v>
      </c>
      <c r="Q341" s="10"/>
      <c r="R341" s="10"/>
      <c r="S341" s="10"/>
      <c r="T341" s="10"/>
      <c r="U341" s="10">
        <f>SUM(U339:U340)</f>
        <v>0</v>
      </c>
    </row>
    <row r="342" spans="2:21" ht="12.75">
      <c r="B342" s="9" t="s">
        <v>340</v>
      </c>
      <c r="H342" s="10"/>
      <c r="I342" s="10"/>
      <c r="J342" s="10"/>
      <c r="K342" s="10"/>
      <c r="L342" s="10"/>
      <c r="M342" s="10"/>
      <c r="N342" s="10"/>
      <c r="O342" s="10"/>
      <c r="P342" s="10">
        <f>H342+I342+J342+K342+M342+O342</f>
        <v>0</v>
      </c>
      <c r="Q342" s="10"/>
      <c r="R342" s="10"/>
      <c r="S342" s="10"/>
      <c r="T342" s="10"/>
      <c r="U342" s="10">
        <f>P342+R342-S342</f>
        <v>0</v>
      </c>
    </row>
    <row r="343" spans="8:21" ht="13.5" thickBot="1">
      <c r="H343" s="39">
        <f>H341+H342</f>
        <v>0</v>
      </c>
      <c r="I343" s="39">
        <f aca="true" t="shared" si="45" ref="I343:P343">I341+I342</f>
        <v>0</v>
      </c>
      <c r="J343" s="39">
        <f t="shared" si="45"/>
        <v>0</v>
      </c>
      <c r="K343" s="39">
        <f t="shared" si="45"/>
        <v>0</v>
      </c>
      <c r="L343" s="39">
        <f t="shared" si="45"/>
        <v>0</v>
      </c>
      <c r="M343" s="39">
        <f t="shared" si="45"/>
        <v>0</v>
      </c>
      <c r="N343" s="39">
        <f t="shared" si="45"/>
        <v>0</v>
      </c>
      <c r="O343" s="39">
        <f t="shared" si="45"/>
        <v>0</v>
      </c>
      <c r="P343" s="39">
        <f t="shared" si="45"/>
        <v>0</v>
      </c>
      <c r="Q343" s="10"/>
      <c r="R343" s="10"/>
      <c r="S343" s="10"/>
      <c r="T343" s="10"/>
      <c r="U343" s="39">
        <f>U341+U342</f>
        <v>0</v>
      </c>
    </row>
    <row r="344" spans="8:21" ht="13.5" thickTop="1">
      <c r="H344" s="10"/>
      <c r="I344" s="10"/>
      <c r="J344" s="10"/>
      <c r="K344" s="10"/>
      <c r="L344" s="10"/>
      <c r="M344" s="10"/>
      <c r="N344" s="10"/>
      <c r="O344" s="10"/>
      <c r="P344" s="10"/>
      <c r="Q344" s="10"/>
      <c r="R344" s="10"/>
      <c r="S344" s="10"/>
      <c r="T344" s="10"/>
      <c r="U344" s="10"/>
    </row>
    <row r="345" spans="2:21" ht="12.75">
      <c r="B345" s="9" t="s">
        <v>347</v>
      </c>
      <c r="H345" s="10"/>
      <c r="I345" s="10"/>
      <c r="J345" s="10"/>
      <c r="K345" s="10"/>
      <c r="L345" s="10"/>
      <c r="M345" s="10"/>
      <c r="N345" s="10"/>
      <c r="O345" s="10"/>
      <c r="P345" s="10"/>
      <c r="Q345" s="10"/>
      <c r="R345" s="10"/>
      <c r="S345" s="10"/>
      <c r="T345" s="10"/>
      <c r="U345" s="10"/>
    </row>
    <row r="346" spans="2:21" ht="12.75">
      <c r="B346" s="30" t="s">
        <v>338</v>
      </c>
      <c r="H346" s="10"/>
      <c r="I346" s="10"/>
      <c r="J346" s="10"/>
      <c r="K346" s="10"/>
      <c r="L346" s="10"/>
      <c r="M346" s="10"/>
      <c r="N346" s="88"/>
      <c r="O346" s="10"/>
      <c r="P346" s="10">
        <f>H346+I346+J346+K346+M346+O346</f>
        <v>0</v>
      </c>
      <c r="Q346" s="10"/>
      <c r="R346" s="10"/>
      <c r="S346" s="10"/>
      <c r="T346" s="10"/>
      <c r="U346" s="10">
        <f>P346+R346-S346</f>
        <v>0</v>
      </c>
    </row>
    <row r="347" spans="2:21" ht="12.75">
      <c r="B347" s="30" t="s">
        <v>339</v>
      </c>
      <c r="H347" s="10"/>
      <c r="I347" s="10"/>
      <c r="J347" s="10"/>
      <c r="K347" s="10"/>
      <c r="L347" s="10"/>
      <c r="M347" s="10"/>
      <c r="N347" s="88"/>
      <c r="O347" s="10"/>
      <c r="P347" s="10">
        <f>H347+I347+J347+K347+M347+O347</f>
        <v>0</v>
      </c>
      <c r="Q347" s="10"/>
      <c r="R347" s="10"/>
      <c r="S347" s="10"/>
      <c r="T347" s="10"/>
      <c r="U347" s="10">
        <f>P347+R347-S347</f>
        <v>0</v>
      </c>
    </row>
    <row r="348" spans="2:21" ht="13.5" thickBot="1">
      <c r="B348" s="30"/>
      <c r="H348" s="39">
        <f>SUM(H346:H347)</f>
        <v>0</v>
      </c>
      <c r="I348" s="39">
        <f aca="true" t="shared" si="46" ref="I348:P348">SUM(I346:I347)</f>
        <v>0</v>
      </c>
      <c r="J348" s="39">
        <f t="shared" si="46"/>
        <v>0</v>
      </c>
      <c r="K348" s="39">
        <f t="shared" si="46"/>
        <v>0</v>
      </c>
      <c r="L348" s="39">
        <f t="shared" si="46"/>
        <v>0</v>
      </c>
      <c r="M348" s="39">
        <f t="shared" si="46"/>
        <v>0</v>
      </c>
      <c r="N348" s="89">
        <f t="shared" si="46"/>
        <v>0</v>
      </c>
      <c r="O348" s="39">
        <f t="shared" si="46"/>
        <v>0</v>
      </c>
      <c r="P348" s="39">
        <f t="shared" si="46"/>
        <v>0</v>
      </c>
      <c r="Q348" s="10"/>
      <c r="R348" s="10"/>
      <c r="S348" s="10"/>
      <c r="T348" s="10"/>
      <c r="U348" s="39">
        <f>SUM(U346:U347)</f>
        <v>0</v>
      </c>
    </row>
    <row r="349" spans="8:21" ht="13.5" thickTop="1">
      <c r="H349" s="10"/>
      <c r="I349" s="10"/>
      <c r="J349" s="10"/>
      <c r="K349" s="10"/>
      <c r="L349" s="10"/>
      <c r="M349" s="10"/>
      <c r="N349" s="10"/>
      <c r="O349" s="10"/>
      <c r="P349" s="10"/>
      <c r="Q349" s="10"/>
      <c r="R349" s="10"/>
      <c r="S349" s="10"/>
      <c r="T349" s="10"/>
      <c r="U349" s="10"/>
    </row>
    <row r="350" spans="2:21" ht="13.5" thickBot="1">
      <c r="B350" s="9" t="s">
        <v>427</v>
      </c>
      <c r="H350" s="48">
        <v>0</v>
      </c>
      <c r="I350" s="47" t="s">
        <v>440</v>
      </c>
      <c r="J350" s="47" t="s">
        <v>343</v>
      </c>
      <c r="K350" s="47" t="s">
        <v>433</v>
      </c>
      <c r="L350" s="48"/>
      <c r="M350" s="48"/>
      <c r="N350" s="51">
        <v>4.2</v>
      </c>
      <c r="O350" s="48"/>
      <c r="P350" s="48"/>
      <c r="Q350" s="10"/>
      <c r="R350" s="10"/>
      <c r="S350" s="10"/>
      <c r="T350" s="10"/>
      <c r="U350" s="48" t="s">
        <v>348</v>
      </c>
    </row>
    <row r="351" spans="8:21" ht="13.5" thickTop="1">
      <c r="H351" s="10"/>
      <c r="I351" s="10"/>
      <c r="J351" s="10"/>
      <c r="K351" s="10"/>
      <c r="L351" s="10"/>
      <c r="M351" s="10"/>
      <c r="N351" s="10"/>
      <c r="O351" s="10"/>
      <c r="P351" s="10"/>
      <c r="Q351" s="10"/>
      <c r="R351" s="10"/>
      <c r="S351" s="10"/>
      <c r="T351" s="10"/>
      <c r="U351" s="10"/>
    </row>
    <row r="352" spans="2:21" ht="12.75">
      <c r="B352" s="34" t="s">
        <v>215</v>
      </c>
      <c r="H352" s="10"/>
      <c r="I352" s="10"/>
      <c r="J352" s="10"/>
      <c r="K352" s="10"/>
      <c r="L352" s="10"/>
      <c r="M352" s="10"/>
      <c r="N352" s="10"/>
      <c r="O352" s="10"/>
      <c r="P352" s="10"/>
      <c r="Q352" s="10"/>
      <c r="R352" s="10"/>
      <c r="S352" s="10"/>
      <c r="T352" s="10"/>
      <c r="U352" s="10"/>
    </row>
    <row r="353" spans="2:21" ht="12.75">
      <c r="B353" s="9" t="s">
        <v>346</v>
      </c>
      <c r="H353" s="10"/>
      <c r="I353" s="10"/>
      <c r="J353" s="10"/>
      <c r="K353" s="10"/>
      <c r="L353" s="10"/>
      <c r="M353" s="10"/>
      <c r="N353" s="10"/>
      <c r="O353" s="10"/>
      <c r="P353" s="10"/>
      <c r="Q353" s="10"/>
      <c r="R353" s="10"/>
      <c r="S353" s="10"/>
      <c r="T353" s="10"/>
      <c r="U353" s="10"/>
    </row>
    <row r="354" spans="2:21" ht="12.75">
      <c r="B354" s="30" t="s">
        <v>338</v>
      </c>
      <c r="H354" s="10"/>
      <c r="I354" s="10"/>
      <c r="J354" s="10"/>
      <c r="K354" s="10"/>
      <c r="L354" s="10"/>
      <c r="M354" s="10"/>
      <c r="N354" s="5"/>
      <c r="O354" s="10"/>
      <c r="P354" s="10">
        <f>H354+I354+J354+K354+M354+O354</f>
        <v>0</v>
      </c>
      <c r="Q354" s="10"/>
      <c r="R354" s="10"/>
      <c r="S354" s="10"/>
      <c r="T354" s="10"/>
      <c r="U354" s="10">
        <f>P354+R354-S354</f>
        <v>0</v>
      </c>
    </row>
    <row r="355" spans="2:21" ht="12.75">
      <c r="B355" s="30" t="s">
        <v>339</v>
      </c>
      <c r="H355" s="38"/>
      <c r="I355" s="38"/>
      <c r="J355" s="38"/>
      <c r="K355" s="38"/>
      <c r="L355" s="38"/>
      <c r="M355" s="38"/>
      <c r="N355" s="52"/>
      <c r="O355" s="38"/>
      <c r="P355" s="38">
        <f>H355+I355+J355+K355+M355+O355</f>
        <v>0</v>
      </c>
      <c r="Q355" s="10"/>
      <c r="R355" s="10"/>
      <c r="S355" s="10"/>
      <c r="T355" s="10"/>
      <c r="U355" s="38">
        <f>P355+R355-S355</f>
        <v>0</v>
      </c>
    </row>
    <row r="356" spans="8:21" ht="12.75">
      <c r="H356" s="10">
        <f aca="true" t="shared" si="47" ref="H356:P356">SUM(H354:H355)</f>
        <v>0</v>
      </c>
      <c r="I356" s="10">
        <f t="shared" si="47"/>
        <v>0</v>
      </c>
      <c r="J356" s="10">
        <f t="shared" si="47"/>
        <v>0</v>
      </c>
      <c r="K356" s="10">
        <f t="shared" si="47"/>
        <v>0</v>
      </c>
      <c r="L356" s="10">
        <f t="shared" si="47"/>
        <v>0</v>
      </c>
      <c r="M356" s="10">
        <f t="shared" si="47"/>
        <v>0</v>
      </c>
      <c r="N356" s="5">
        <f t="shared" si="47"/>
        <v>0</v>
      </c>
      <c r="O356" s="10">
        <f t="shared" si="47"/>
        <v>0</v>
      </c>
      <c r="P356" s="10">
        <f t="shared" si="47"/>
        <v>0</v>
      </c>
      <c r="Q356" s="10"/>
      <c r="R356" s="10"/>
      <c r="S356" s="10"/>
      <c r="T356" s="10"/>
      <c r="U356" s="10">
        <f>SUM(U354:U355)</f>
        <v>0</v>
      </c>
    </row>
    <row r="357" spans="2:21" ht="12.75">
      <c r="B357" s="9" t="s">
        <v>340</v>
      </c>
      <c r="H357" s="10"/>
      <c r="I357" s="10"/>
      <c r="J357" s="10"/>
      <c r="K357" s="10"/>
      <c r="L357" s="10"/>
      <c r="M357" s="10"/>
      <c r="N357" s="10"/>
      <c r="O357" s="10"/>
      <c r="P357" s="10">
        <f>H357+I357+J357+K357+M357+O357</f>
        <v>0</v>
      </c>
      <c r="Q357" s="10"/>
      <c r="R357" s="10"/>
      <c r="S357" s="10"/>
      <c r="T357" s="10"/>
      <c r="U357" s="10">
        <f>P357+R357-S357</f>
        <v>0</v>
      </c>
    </row>
    <row r="358" spans="8:21" ht="13.5" thickBot="1">
      <c r="H358" s="39">
        <f aca="true" t="shared" si="48" ref="H358:P358">H356+H357</f>
        <v>0</v>
      </c>
      <c r="I358" s="39">
        <f t="shared" si="48"/>
        <v>0</v>
      </c>
      <c r="J358" s="39">
        <f t="shared" si="48"/>
        <v>0</v>
      </c>
      <c r="K358" s="39">
        <f t="shared" si="48"/>
        <v>0</v>
      </c>
      <c r="L358" s="39">
        <f t="shared" si="48"/>
        <v>0</v>
      </c>
      <c r="M358" s="39">
        <f t="shared" si="48"/>
        <v>0</v>
      </c>
      <c r="N358" s="39">
        <f t="shared" si="48"/>
        <v>0</v>
      </c>
      <c r="O358" s="39">
        <f t="shared" si="48"/>
        <v>0</v>
      </c>
      <c r="P358" s="39">
        <f t="shared" si="48"/>
        <v>0</v>
      </c>
      <c r="Q358" s="10"/>
      <c r="R358" s="10"/>
      <c r="S358" s="10"/>
      <c r="T358" s="10"/>
      <c r="U358" s="39">
        <f>U356+U357</f>
        <v>0</v>
      </c>
    </row>
    <row r="359" spans="8:21" ht="13.5" thickTop="1">
      <c r="H359" s="10"/>
      <c r="I359" s="10"/>
      <c r="J359" s="10"/>
      <c r="K359" s="10"/>
      <c r="L359" s="10"/>
      <c r="M359" s="10"/>
      <c r="N359" s="10"/>
      <c r="O359" s="10"/>
      <c r="P359" s="10"/>
      <c r="Q359" s="10"/>
      <c r="R359" s="10"/>
      <c r="S359" s="10"/>
      <c r="T359" s="10"/>
      <c r="U359" s="10"/>
    </row>
    <row r="360" spans="2:21" ht="12.75">
      <c r="B360" s="9" t="s">
        <v>347</v>
      </c>
      <c r="H360" s="10"/>
      <c r="I360" s="10"/>
      <c r="J360" s="10"/>
      <c r="K360" s="10"/>
      <c r="L360" s="10"/>
      <c r="M360" s="10"/>
      <c r="N360" s="10"/>
      <c r="O360" s="10"/>
      <c r="P360" s="10"/>
      <c r="Q360" s="10"/>
      <c r="R360" s="10"/>
      <c r="S360" s="10"/>
      <c r="T360" s="10"/>
      <c r="U360" s="10"/>
    </row>
    <row r="361" spans="2:21" ht="12.75">
      <c r="B361" s="30" t="s">
        <v>338</v>
      </c>
      <c r="H361" s="10"/>
      <c r="I361" s="10"/>
      <c r="J361" s="10"/>
      <c r="K361" s="10"/>
      <c r="L361" s="10"/>
      <c r="M361" s="10"/>
      <c r="N361" s="10"/>
      <c r="O361" s="10"/>
      <c r="P361" s="10">
        <f>H361+I361+J361+K361+M361+O361</f>
        <v>0</v>
      </c>
      <c r="Q361" s="10"/>
      <c r="R361" s="10"/>
      <c r="S361" s="10"/>
      <c r="T361" s="10"/>
      <c r="U361" s="10">
        <f>P361+R361-S361</f>
        <v>0</v>
      </c>
    </row>
    <row r="362" spans="2:21" ht="12.75">
      <c r="B362" s="30" t="s">
        <v>339</v>
      </c>
      <c r="H362" s="10"/>
      <c r="I362" s="10"/>
      <c r="J362" s="10"/>
      <c r="K362" s="10"/>
      <c r="L362" s="10"/>
      <c r="M362" s="10"/>
      <c r="N362" s="10"/>
      <c r="O362" s="10"/>
      <c r="P362" s="10">
        <f>H362+I362+J362+K362+M362+O362</f>
        <v>0</v>
      </c>
      <c r="Q362" s="10"/>
      <c r="R362" s="10"/>
      <c r="S362" s="10"/>
      <c r="T362" s="10"/>
      <c r="U362" s="10">
        <f>P362+R362-S362</f>
        <v>0</v>
      </c>
    </row>
    <row r="363" spans="2:21" ht="13.5" thickBot="1">
      <c r="B363" s="30"/>
      <c r="H363" s="39">
        <f aca="true" t="shared" si="49" ref="H363:P363">SUM(H361:H362)</f>
        <v>0</v>
      </c>
      <c r="I363" s="39">
        <f t="shared" si="49"/>
        <v>0</v>
      </c>
      <c r="J363" s="39">
        <f t="shared" si="49"/>
        <v>0</v>
      </c>
      <c r="K363" s="39">
        <f t="shared" si="49"/>
        <v>0</v>
      </c>
      <c r="L363" s="39">
        <f t="shared" si="49"/>
        <v>0</v>
      </c>
      <c r="M363" s="39">
        <f t="shared" si="49"/>
        <v>0</v>
      </c>
      <c r="N363" s="39">
        <f t="shared" si="49"/>
        <v>0</v>
      </c>
      <c r="O363" s="39">
        <f t="shared" si="49"/>
        <v>0</v>
      </c>
      <c r="P363" s="39">
        <f t="shared" si="49"/>
        <v>0</v>
      </c>
      <c r="Q363" s="10"/>
      <c r="R363" s="10"/>
      <c r="S363" s="10"/>
      <c r="T363" s="10"/>
      <c r="U363" s="39">
        <f>SUM(U361:U362)</f>
        <v>0</v>
      </c>
    </row>
    <row r="364" spans="8:21" ht="13.5" thickTop="1">
      <c r="H364" s="10"/>
      <c r="I364" s="10"/>
      <c r="J364" s="10"/>
      <c r="K364" s="10"/>
      <c r="L364" s="10"/>
      <c r="M364" s="10"/>
      <c r="N364" s="10"/>
      <c r="O364" s="10"/>
      <c r="P364" s="10"/>
      <c r="Q364" s="10"/>
      <c r="R364" s="10"/>
      <c r="S364" s="10"/>
      <c r="T364" s="10"/>
      <c r="U364" s="10"/>
    </row>
    <row r="365" spans="2:21" ht="13.5" thickBot="1">
      <c r="B365" s="9" t="s">
        <v>342</v>
      </c>
      <c r="H365" s="48">
        <v>0</v>
      </c>
      <c r="I365" s="47" t="s">
        <v>341</v>
      </c>
      <c r="J365" s="47" t="s">
        <v>343</v>
      </c>
      <c r="K365" s="47" t="s">
        <v>344</v>
      </c>
      <c r="L365" s="48"/>
      <c r="M365" s="48"/>
      <c r="N365" s="51" t="s">
        <v>402</v>
      </c>
      <c r="O365" s="48"/>
      <c r="P365" s="48"/>
      <c r="Q365" s="10"/>
      <c r="R365" s="10"/>
      <c r="S365" s="10"/>
      <c r="T365" s="10"/>
      <c r="U365" s="48" t="s">
        <v>348</v>
      </c>
    </row>
    <row r="366" spans="8:21" ht="13.5" thickTop="1">
      <c r="H366" s="90"/>
      <c r="I366" s="91"/>
      <c r="J366" s="91"/>
      <c r="K366" s="91"/>
      <c r="L366" s="90"/>
      <c r="M366" s="90"/>
      <c r="N366" s="92"/>
      <c r="O366" s="90"/>
      <c r="P366" s="90"/>
      <c r="Q366" s="10"/>
      <c r="R366" s="10"/>
      <c r="S366" s="10"/>
      <c r="T366" s="10"/>
      <c r="U366" s="90"/>
    </row>
    <row r="367" spans="1:21" ht="12.75">
      <c r="A367" s="30" t="s">
        <v>337</v>
      </c>
      <c r="B367" s="9" t="s">
        <v>190</v>
      </c>
      <c r="H367" s="10"/>
      <c r="I367" s="10"/>
      <c r="J367" s="10"/>
      <c r="K367" s="10"/>
      <c r="L367" s="10"/>
      <c r="M367" s="10"/>
      <c r="N367" s="10"/>
      <c r="O367" s="10"/>
      <c r="P367" s="10"/>
      <c r="Q367" s="10"/>
      <c r="R367" s="10"/>
      <c r="S367" s="10"/>
      <c r="T367" s="10"/>
      <c r="U367" s="10"/>
    </row>
    <row r="368" spans="8:21" ht="12.75">
      <c r="H368" s="10"/>
      <c r="I368" s="10"/>
      <c r="J368" s="10"/>
      <c r="K368" s="10"/>
      <c r="L368" s="10"/>
      <c r="M368" s="10"/>
      <c r="N368" s="10"/>
      <c r="O368" s="10"/>
      <c r="P368" s="10"/>
      <c r="Q368" s="10"/>
      <c r="R368" s="10"/>
      <c r="S368" s="10"/>
      <c r="T368" s="10"/>
      <c r="U368" s="10"/>
    </row>
    <row r="369" spans="2:21" ht="12.75">
      <c r="B369" s="9" t="s">
        <v>407</v>
      </c>
      <c r="H369" s="10"/>
      <c r="I369" s="10"/>
      <c r="J369" s="10"/>
      <c r="K369" s="10"/>
      <c r="L369" s="10"/>
      <c r="M369" s="10"/>
      <c r="N369" s="10"/>
      <c r="O369" s="10"/>
      <c r="P369" s="10">
        <f aca="true" t="shared" si="50" ref="P369:P375">H369+I369+J369+K369+M369+O369</f>
        <v>0</v>
      </c>
      <c r="Q369" s="10"/>
      <c r="R369" s="10"/>
      <c r="S369" s="10"/>
      <c r="T369" s="10"/>
      <c r="U369" s="10">
        <f aca="true" t="shared" si="51" ref="U369:U375">P369+R369-S369</f>
        <v>0</v>
      </c>
    </row>
    <row r="370" spans="2:21" ht="12.75">
      <c r="B370" s="9" t="s">
        <v>408</v>
      </c>
      <c r="H370" s="10"/>
      <c r="I370" s="10"/>
      <c r="J370" s="10"/>
      <c r="K370" s="10"/>
      <c r="L370" s="10"/>
      <c r="M370" s="10"/>
      <c r="N370" s="10"/>
      <c r="O370" s="10"/>
      <c r="P370" s="10">
        <f t="shared" si="50"/>
        <v>0</v>
      </c>
      <c r="Q370" s="10"/>
      <c r="R370" s="10"/>
      <c r="S370" s="10"/>
      <c r="T370" s="10"/>
      <c r="U370" s="10">
        <f t="shared" si="51"/>
        <v>0</v>
      </c>
    </row>
    <row r="371" spans="2:21" ht="12.75">
      <c r="B371" s="9" t="s">
        <v>409</v>
      </c>
      <c r="H371" s="10"/>
      <c r="I371" s="10"/>
      <c r="J371" s="10"/>
      <c r="K371" s="10"/>
      <c r="L371" s="10"/>
      <c r="M371" s="10"/>
      <c r="N371" s="10"/>
      <c r="O371" s="10"/>
      <c r="P371" s="10">
        <f t="shared" si="50"/>
        <v>0</v>
      </c>
      <c r="Q371" s="10"/>
      <c r="R371" s="10"/>
      <c r="S371" s="10"/>
      <c r="T371" s="10"/>
      <c r="U371" s="10">
        <f t="shared" si="51"/>
        <v>0</v>
      </c>
    </row>
    <row r="372" spans="2:21" ht="12.75">
      <c r="B372" s="9" t="s">
        <v>403</v>
      </c>
      <c r="H372" s="10"/>
      <c r="I372" s="10"/>
      <c r="J372" s="10"/>
      <c r="K372" s="10"/>
      <c r="L372" s="10"/>
      <c r="M372" s="10"/>
      <c r="N372" s="10"/>
      <c r="O372" s="10"/>
      <c r="P372" s="10">
        <f t="shared" si="50"/>
        <v>0</v>
      </c>
      <c r="Q372" s="10"/>
      <c r="R372" s="10"/>
      <c r="S372" s="10"/>
      <c r="T372" s="10"/>
      <c r="U372" s="10">
        <f t="shared" si="51"/>
        <v>0</v>
      </c>
    </row>
    <row r="373" spans="2:21" ht="12.75">
      <c r="B373" s="9" t="s">
        <v>404</v>
      </c>
      <c r="H373" s="10"/>
      <c r="I373" s="10"/>
      <c r="J373" s="10"/>
      <c r="K373" s="10"/>
      <c r="L373" s="10"/>
      <c r="M373" s="10"/>
      <c r="N373" s="10"/>
      <c r="O373" s="10"/>
      <c r="P373" s="10">
        <f t="shared" si="50"/>
        <v>0</v>
      </c>
      <c r="Q373" s="10"/>
      <c r="R373" s="10"/>
      <c r="S373" s="10"/>
      <c r="T373" s="10"/>
      <c r="U373" s="10">
        <f t="shared" si="51"/>
        <v>0</v>
      </c>
    </row>
    <row r="374" spans="2:21" ht="12.75">
      <c r="B374" s="9" t="s">
        <v>405</v>
      </c>
      <c r="H374" s="10"/>
      <c r="I374" s="10"/>
      <c r="J374" s="10"/>
      <c r="K374" s="10"/>
      <c r="L374" s="10"/>
      <c r="M374" s="10"/>
      <c r="N374" s="10"/>
      <c r="O374" s="10"/>
      <c r="P374" s="10">
        <f t="shared" si="50"/>
        <v>0</v>
      </c>
      <c r="Q374" s="10"/>
      <c r="R374" s="10"/>
      <c r="S374" s="10"/>
      <c r="T374" s="10"/>
      <c r="U374" s="10">
        <f t="shared" si="51"/>
        <v>0</v>
      </c>
    </row>
    <row r="375" spans="2:21" ht="12.75">
      <c r="B375" s="9" t="s">
        <v>406</v>
      </c>
      <c r="H375" s="10"/>
      <c r="I375" s="10"/>
      <c r="J375" s="10"/>
      <c r="K375" s="10"/>
      <c r="L375" s="10"/>
      <c r="M375" s="10"/>
      <c r="N375" s="10"/>
      <c r="O375" s="10"/>
      <c r="P375" s="10">
        <f t="shared" si="50"/>
        <v>0</v>
      </c>
      <c r="Q375" s="10"/>
      <c r="R375" s="10"/>
      <c r="S375" s="10"/>
      <c r="T375" s="10"/>
      <c r="U375" s="10">
        <f t="shared" si="51"/>
        <v>0</v>
      </c>
    </row>
    <row r="376" spans="2:21" ht="12.75">
      <c r="B376" s="9" t="s">
        <v>442</v>
      </c>
      <c r="H376" s="10"/>
      <c r="I376" s="10"/>
      <c r="J376" s="10"/>
      <c r="K376" s="10"/>
      <c r="L376" s="10"/>
      <c r="M376" s="10"/>
      <c r="N376" s="10"/>
      <c r="O376" s="10"/>
      <c r="P376" s="10"/>
      <c r="Q376" s="10"/>
      <c r="R376" s="10"/>
      <c r="S376" s="10"/>
      <c r="T376" s="10"/>
      <c r="U376" s="10"/>
    </row>
    <row r="377" spans="2:21" ht="12.75">
      <c r="B377" s="9" t="s">
        <v>443</v>
      </c>
      <c r="H377" s="10"/>
      <c r="I377" s="10"/>
      <c r="J377" s="10"/>
      <c r="K377" s="10"/>
      <c r="L377" s="10"/>
      <c r="M377" s="10"/>
      <c r="N377" s="10"/>
      <c r="O377" s="10"/>
      <c r="P377" s="10"/>
      <c r="Q377" s="10"/>
      <c r="R377" s="10"/>
      <c r="S377" s="10"/>
      <c r="T377" s="10"/>
      <c r="U377" s="10"/>
    </row>
    <row r="378" spans="2:21" ht="12.75">
      <c r="B378" s="9" t="s">
        <v>444</v>
      </c>
      <c r="H378" s="10"/>
      <c r="I378" s="10"/>
      <c r="J378" s="10"/>
      <c r="K378" s="10"/>
      <c r="L378" s="10"/>
      <c r="M378" s="10"/>
      <c r="N378" s="10"/>
      <c r="O378" s="10"/>
      <c r="P378" s="10"/>
      <c r="Q378" s="10"/>
      <c r="R378" s="10"/>
      <c r="S378" s="10"/>
      <c r="T378" s="10"/>
      <c r="U378" s="10"/>
    </row>
    <row r="379" spans="2:21" ht="12.75">
      <c r="B379" s="9" t="s">
        <v>445</v>
      </c>
      <c r="H379" s="10"/>
      <c r="I379" s="10"/>
      <c r="J379" s="10"/>
      <c r="K379" s="10"/>
      <c r="L379" s="10"/>
      <c r="M379" s="10"/>
      <c r="N379" s="10"/>
      <c r="O379" s="10"/>
      <c r="P379" s="10"/>
      <c r="Q379" s="10"/>
      <c r="R379" s="10"/>
      <c r="S379" s="10"/>
      <c r="T379" s="10"/>
      <c r="U379" s="10"/>
    </row>
    <row r="380" spans="8:21" ht="13.5" thickBot="1">
      <c r="H380" s="39">
        <f aca="true" t="shared" si="52" ref="H380:P380">SUM(H369:H375)</f>
        <v>0</v>
      </c>
      <c r="I380" s="39">
        <f>SUM(I369:I379)</f>
        <v>0</v>
      </c>
      <c r="J380" s="39">
        <f t="shared" si="52"/>
        <v>0</v>
      </c>
      <c r="K380" s="39">
        <f t="shared" si="52"/>
        <v>0</v>
      </c>
      <c r="L380" s="39">
        <f t="shared" si="52"/>
        <v>0</v>
      </c>
      <c r="M380" s="39">
        <f t="shared" si="52"/>
        <v>0</v>
      </c>
      <c r="N380" s="39">
        <f t="shared" si="52"/>
        <v>0</v>
      </c>
      <c r="O380" s="39">
        <f t="shared" si="52"/>
        <v>0</v>
      </c>
      <c r="P380" s="39">
        <f t="shared" si="52"/>
        <v>0</v>
      </c>
      <c r="Q380" s="10"/>
      <c r="R380" s="10"/>
      <c r="S380" s="10"/>
      <c r="T380" s="10"/>
      <c r="U380" s="39">
        <f>SUM(U369:U375)</f>
        <v>0</v>
      </c>
    </row>
    <row r="381" spans="8:21" ht="13.5" thickTop="1">
      <c r="H381" s="10"/>
      <c r="I381" s="10"/>
      <c r="J381" s="10"/>
      <c r="K381" s="10"/>
      <c r="L381" s="10"/>
      <c r="M381" s="10"/>
      <c r="N381" s="10"/>
      <c r="O381" s="10"/>
      <c r="P381" s="10"/>
      <c r="Q381" s="10"/>
      <c r="R381" s="10"/>
      <c r="S381" s="10"/>
      <c r="T381" s="10"/>
      <c r="U381" s="10"/>
    </row>
    <row r="382" spans="2:21" ht="12.75">
      <c r="B382" s="9" t="s">
        <v>187</v>
      </c>
      <c r="H382" s="10"/>
      <c r="I382" s="10"/>
      <c r="J382" s="10"/>
      <c r="K382" s="10"/>
      <c r="L382" s="10"/>
      <c r="M382" s="10"/>
      <c r="N382" s="10"/>
      <c r="O382" s="10"/>
      <c r="P382" s="10"/>
      <c r="Q382" s="10"/>
      <c r="R382" s="10"/>
      <c r="S382" s="10"/>
      <c r="T382" s="10"/>
      <c r="U382" s="10"/>
    </row>
    <row r="383" spans="2:21" ht="12.75">
      <c r="B383" s="9" t="s">
        <v>360</v>
      </c>
      <c r="H383" s="10"/>
      <c r="I383" s="10"/>
      <c r="J383" s="10"/>
      <c r="K383" s="10"/>
      <c r="L383" s="10"/>
      <c r="M383" s="10"/>
      <c r="N383" s="10"/>
      <c r="O383" s="10"/>
      <c r="P383" s="10">
        <f>H383+I383+J383+K383+M383+O383</f>
        <v>0</v>
      </c>
      <c r="Q383" s="10"/>
      <c r="R383" s="10"/>
      <c r="S383" s="10"/>
      <c r="T383" s="10"/>
      <c r="U383" s="10">
        <f>P383+R383-S383</f>
        <v>0</v>
      </c>
    </row>
    <row r="384" spans="2:21" ht="12.75">
      <c r="B384" s="9" t="s">
        <v>191</v>
      </c>
      <c r="H384" s="10"/>
      <c r="I384" s="10"/>
      <c r="J384" s="10"/>
      <c r="K384" s="10"/>
      <c r="L384" s="10"/>
      <c r="M384" s="10"/>
      <c r="N384" s="10"/>
      <c r="O384" s="10"/>
      <c r="P384" s="10"/>
      <c r="Q384" s="10"/>
      <c r="R384" s="10"/>
      <c r="S384" s="10"/>
      <c r="T384" s="10"/>
      <c r="U384" s="10"/>
    </row>
    <row r="385" spans="2:21" ht="12.75">
      <c r="B385" s="9" t="s">
        <v>435</v>
      </c>
      <c r="H385" s="87"/>
      <c r="I385" s="87"/>
      <c r="J385" s="87"/>
      <c r="K385" s="87"/>
      <c r="L385" s="87"/>
      <c r="M385" s="87"/>
      <c r="N385" s="87"/>
      <c r="O385" s="87"/>
      <c r="P385" s="87">
        <f>H385+I385+J385+K385+M385+O385</f>
        <v>0</v>
      </c>
      <c r="Q385" s="10"/>
      <c r="R385" s="10"/>
      <c r="S385" s="10"/>
      <c r="T385" s="10"/>
      <c r="U385" s="42">
        <f>P385+R385-S385</f>
        <v>0</v>
      </c>
    </row>
    <row r="386" spans="8:21" ht="12.75">
      <c r="H386" s="10"/>
      <c r="I386" s="10"/>
      <c r="J386" s="10"/>
      <c r="K386" s="10"/>
      <c r="L386" s="10"/>
      <c r="M386" s="10"/>
      <c r="N386" s="10"/>
      <c r="O386" s="10"/>
      <c r="P386" s="10">
        <f>SUM(P385:P385)</f>
        <v>0</v>
      </c>
      <c r="Q386" s="10"/>
      <c r="R386" s="10"/>
      <c r="S386" s="10"/>
      <c r="T386" s="10"/>
      <c r="U386" s="10">
        <f>SUM(U385:U385)</f>
        <v>0</v>
      </c>
    </row>
    <row r="387" spans="8:21" ht="13.5" thickBot="1">
      <c r="H387" s="39">
        <f aca="true" t="shared" si="53" ref="H387:P387">H383+H386</f>
        <v>0</v>
      </c>
      <c r="I387" s="39">
        <f t="shared" si="53"/>
        <v>0</v>
      </c>
      <c r="J387" s="39">
        <f t="shared" si="53"/>
        <v>0</v>
      </c>
      <c r="K387" s="39">
        <f t="shared" si="53"/>
        <v>0</v>
      </c>
      <c r="L387" s="39">
        <f t="shared" si="53"/>
        <v>0</v>
      </c>
      <c r="M387" s="39">
        <f t="shared" si="53"/>
        <v>0</v>
      </c>
      <c r="N387" s="39">
        <f t="shared" si="53"/>
        <v>0</v>
      </c>
      <c r="O387" s="39">
        <f t="shared" si="53"/>
        <v>0</v>
      </c>
      <c r="P387" s="39">
        <f t="shared" si="53"/>
        <v>0</v>
      </c>
      <c r="Q387" s="10"/>
      <c r="R387" s="10"/>
      <c r="S387" s="10"/>
      <c r="T387" s="10"/>
      <c r="U387" s="39">
        <f>U383+U386</f>
        <v>0</v>
      </c>
    </row>
    <row r="388" spans="8:21" ht="13.5" thickTop="1">
      <c r="H388" s="10"/>
      <c r="I388" s="10"/>
      <c r="J388" s="10"/>
      <c r="K388" s="10"/>
      <c r="L388" s="10"/>
      <c r="M388" s="10"/>
      <c r="N388" s="10"/>
      <c r="O388" s="10"/>
      <c r="P388" s="10"/>
      <c r="Q388" s="10"/>
      <c r="R388" s="10"/>
      <c r="S388" s="10"/>
      <c r="T388" s="10"/>
      <c r="U388" s="10"/>
    </row>
    <row r="389" spans="2:21" ht="13.5" thickBot="1">
      <c r="B389" s="9" t="s">
        <v>365</v>
      </c>
      <c r="H389" s="48"/>
      <c r="I389" s="48" t="s">
        <v>441</v>
      </c>
      <c r="J389" s="48"/>
      <c r="K389" s="48" t="s">
        <v>434</v>
      </c>
      <c r="L389" s="48"/>
      <c r="M389" s="48"/>
      <c r="N389" s="48"/>
      <c r="O389" s="48"/>
      <c r="P389" s="48"/>
      <c r="Q389" s="10"/>
      <c r="R389" s="10"/>
      <c r="S389" s="10"/>
      <c r="T389" s="10"/>
      <c r="U389" s="48" t="s">
        <v>366</v>
      </c>
    </row>
    <row r="390" spans="8:21" ht="13.5" thickTop="1">
      <c r="H390" s="10"/>
      <c r="I390" s="10"/>
      <c r="J390" s="10"/>
      <c r="K390" s="10"/>
      <c r="L390" s="10"/>
      <c r="M390" s="10"/>
      <c r="N390" s="10"/>
      <c r="O390" s="10"/>
      <c r="P390" s="10"/>
      <c r="Q390" s="10"/>
      <c r="R390" s="10"/>
      <c r="S390" s="10"/>
      <c r="T390" s="10"/>
      <c r="U390" s="10"/>
    </row>
    <row r="391" spans="8:21" ht="12.75">
      <c r="H391" s="10"/>
      <c r="I391" s="10"/>
      <c r="J391" s="10"/>
      <c r="K391" s="10"/>
      <c r="L391" s="10"/>
      <c r="M391" s="10"/>
      <c r="N391" s="10"/>
      <c r="O391" s="10"/>
      <c r="P391" s="10"/>
      <c r="Q391" s="10"/>
      <c r="R391" s="10"/>
      <c r="S391" s="10"/>
      <c r="T391" s="10"/>
      <c r="U391" s="10"/>
    </row>
    <row r="392" spans="1:21" ht="12.75">
      <c r="A392" s="30" t="s">
        <v>411</v>
      </c>
      <c r="B392" s="9" t="s">
        <v>189</v>
      </c>
      <c r="H392" s="10"/>
      <c r="I392" s="10"/>
      <c r="J392" s="10"/>
      <c r="K392" s="10"/>
      <c r="L392" s="10"/>
      <c r="M392" s="10"/>
      <c r="N392" s="10"/>
      <c r="O392" s="10"/>
      <c r="P392" s="10"/>
      <c r="Q392" s="10"/>
      <c r="R392" s="10"/>
      <c r="S392" s="10"/>
      <c r="T392" s="10"/>
      <c r="U392" s="10"/>
    </row>
    <row r="393" spans="8:21" ht="12.75">
      <c r="H393" s="10"/>
      <c r="I393" s="10"/>
      <c r="J393" s="10"/>
      <c r="K393" s="10"/>
      <c r="L393" s="10"/>
      <c r="M393" s="10"/>
      <c r="N393" s="10"/>
      <c r="O393" s="10"/>
      <c r="P393" s="10"/>
      <c r="Q393" s="10"/>
      <c r="R393" s="10"/>
      <c r="S393" s="10"/>
      <c r="T393" s="10"/>
      <c r="U393" s="10"/>
    </row>
    <row r="394" spans="8:21" ht="12.75">
      <c r="H394" s="10"/>
      <c r="I394" s="10"/>
      <c r="J394" s="10"/>
      <c r="K394" s="10"/>
      <c r="L394" s="10"/>
      <c r="M394" s="10"/>
      <c r="N394" s="10"/>
      <c r="O394" s="10"/>
      <c r="P394" s="10"/>
      <c r="Q394" s="10"/>
      <c r="R394" s="10"/>
      <c r="S394" s="10"/>
      <c r="T394" s="10"/>
      <c r="U394" s="10"/>
    </row>
    <row r="395" spans="2:21" ht="12.75">
      <c r="B395" s="9" t="s">
        <v>367</v>
      </c>
      <c r="H395" s="10"/>
      <c r="I395" s="10"/>
      <c r="J395" s="10"/>
      <c r="K395" s="10"/>
      <c r="L395" s="10"/>
      <c r="M395" s="10"/>
      <c r="N395" s="10"/>
      <c r="O395" s="10"/>
      <c r="P395" s="10"/>
      <c r="Q395" s="10"/>
      <c r="R395" s="10"/>
      <c r="S395" s="10"/>
      <c r="T395" s="10"/>
      <c r="U395" s="10"/>
    </row>
    <row r="396" spans="2:21" ht="12.75">
      <c r="B396" s="30" t="s">
        <v>252</v>
      </c>
      <c r="H396" s="10"/>
      <c r="I396" s="10"/>
      <c r="J396" s="10"/>
      <c r="K396" s="10"/>
      <c r="L396" s="10"/>
      <c r="M396" s="10"/>
      <c r="N396" s="10"/>
      <c r="O396" s="10"/>
      <c r="P396" s="10">
        <f>H396+I396+J396+K396+M396+O396</f>
        <v>0</v>
      </c>
      <c r="Q396" s="10"/>
      <c r="R396" s="10"/>
      <c r="S396" s="10"/>
      <c r="T396" s="10"/>
      <c r="U396" s="10">
        <f>P396+R396-S396</f>
        <v>0</v>
      </c>
    </row>
    <row r="397" spans="2:21" ht="12.75">
      <c r="B397" s="30" t="s">
        <v>253</v>
      </c>
      <c r="H397" s="38"/>
      <c r="I397" s="38"/>
      <c r="J397" s="38"/>
      <c r="K397" s="38"/>
      <c r="L397" s="38"/>
      <c r="M397" s="38"/>
      <c r="N397" s="38"/>
      <c r="O397" s="38"/>
      <c r="P397" s="38">
        <f>H397+I397+J397+K397+M397+O397</f>
        <v>0</v>
      </c>
      <c r="Q397" s="10"/>
      <c r="R397" s="10"/>
      <c r="S397" s="10"/>
      <c r="T397" s="10"/>
      <c r="U397" s="38">
        <f>P397+R397-S397</f>
        <v>0</v>
      </c>
    </row>
    <row r="398" spans="2:21" ht="12.75">
      <c r="B398" s="30"/>
      <c r="H398" s="10">
        <f aca="true" t="shared" si="54" ref="H398:P398">SUM(H396:H397)</f>
        <v>0</v>
      </c>
      <c r="I398" s="10">
        <f t="shared" si="54"/>
        <v>0</v>
      </c>
      <c r="J398" s="10">
        <f t="shared" si="54"/>
        <v>0</v>
      </c>
      <c r="K398" s="10">
        <f t="shared" si="54"/>
        <v>0</v>
      </c>
      <c r="L398" s="10">
        <f t="shared" si="54"/>
        <v>0</v>
      </c>
      <c r="M398" s="10">
        <f t="shared" si="54"/>
        <v>0</v>
      </c>
      <c r="N398" s="10">
        <f t="shared" si="54"/>
        <v>0</v>
      </c>
      <c r="O398" s="10">
        <f t="shared" si="54"/>
        <v>0</v>
      </c>
      <c r="P398" s="10">
        <f t="shared" si="54"/>
        <v>0</v>
      </c>
      <c r="Q398" s="10"/>
      <c r="R398" s="10"/>
      <c r="S398" s="10"/>
      <c r="T398" s="10"/>
      <c r="U398" s="10">
        <f>SUM(U396:U397)</f>
        <v>0</v>
      </c>
    </row>
    <row r="399" spans="2:21" ht="12.75">
      <c r="B399" s="30"/>
      <c r="H399" s="10"/>
      <c r="I399" s="10"/>
      <c r="J399" s="10"/>
      <c r="K399" s="10"/>
      <c r="L399" s="10"/>
      <c r="M399" s="10"/>
      <c r="N399" s="10"/>
      <c r="O399" s="10"/>
      <c r="P399" s="10"/>
      <c r="Q399" s="10"/>
      <c r="R399" s="10"/>
      <c r="S399" s="10"/>
      <c r="T399" s="10"/>
      <c r="U399" s="10"/>
    </row>
    <row r="400" spans="2:21" ht="12.75">
      <c r="B400" s="9" t="s">
        <v>412</v>
      </c>
      <c r="H400" s="10"/>
      <c r="I400" s="10"/>
      <c r="J400" s="10"/>
      <c r="K400" s="10"/>
      <c r="L400" s="10"/>
      <c r="M400" s="10"/>
      <c r="N400" s="10"/>
      <c r="O400" s="10"/>
      <c r="P400" s="10"/>
      <c r="Q400" s="10"/>
      <c r="R400" s="10"/>
      <c r="S400" s="10"/>
      <c r="T400" s="10"/>
      <c r="U400" s="10"/>
    </row>
    <row r="401" spans="2:21" ht="12.75">
      <c r="B401" s="30" t="s">
        <v>252</v>
      </c>
      <c r="H401" s="10"/>
      <c r="I401" s="10"/>
      <c r="J401" s="10"/>
      <c r="K401" s="10"/>
      <c r="L401" s="10"/>
      <c r="M401" s="10"/>
      <c r="N401" s="10"/>
      <c r="O401" s="10"/>
      <c r="P401" s="10">
        <f>H401+I401+J401+K401+M401+O401</f>
        <v>0</v>
      </c>
      <c r="Q401" s="10"/>
      <c r="R401" s="10"/>
      <c r="S401" s="10"/>
      <c r="T401" s="10"/>
      <c r="U401" s="10">
        <f>P401+R401-S401</f>
        <v>0</v>
      </c>
    </row>
    <row r="402" spans="2:21" ht="12.75">
      <c r="B402" s="30" t="s">
        <v>253</v>
      </c>
      <c r="H402" s="10"/>
      <c r="I402" s="10"/>
      <c r="J402" s="10"/>
      <c r="K402" s="10"/>
      <c r="L402" s="10"/>
      <c r="M402" s="10"/>
      <c r="N402" s="10"/>
      <c r="O402" s="10"/>
      <c r="P402" s="10">
        <f>H402+I402+J402+K402+M402+O402</f>
        <v>0</v>
      </c>
      <c r="Q402" s="10"/>
      <c r="R402" s="10"/>
      <c r="S402" s="10"/>
      <c r="T402" s="10"/>
      <c r="U402" s="10">
        <f>P402+R402-S402</f>
        <v>0</v>
      </c>
    </row>
    <row r="403" spans="2:21" ht="13.5" thickBot="1">
      <c r="B403" s="30"/>
      <c r="H403" s="39">
        <f aca="true" t="shared" si="55" ref="H403:P403">SUM(H398:H402)</f>
        <v>0</v>
      </c>
      <c r="I403" s="39">
        <f t="shared" si="55"/>
        <v>0</v>
      </c>
      <c r="J403" s="39">
        <f t="shared" si="55"/>
        <v>0</v>
      </c>
      <c r="K403" s="39">
        <f t="shared" si="55"/>
        <v>0</v>
      </c>
      <c r="L403" s="39">
        <f t="shared" si="55"/>
        <v>0</v>
      </c>
      <c r="M403" s="39">
        <f t="shared" si="55"/>
        <v>0</v>
      </c>
      <c r="N403" s="39">
        <f t="shared" si="55"/>
        <v>0</v>
      </c>
      <c r="O403" s="39">
        <f t="shared" si="55"/>
        <v>0</v>
      </c>
      <c r="P403" s="39">
        <f t="shared" si="55"/>
        <v>0</v>
      </c>
      <c r="Q403" s="10"/>
      <c r="R403" s="10"/>
      <c r="S403" s="10"/>
      <c r="T403" s="10"/>
      <c r="U403" s="39">
        <f>SUM(U398:U402)</f>
        <v>0</v>
      </c>
    </row>
    <row r="404" spans="2:21" ht="13.5" thickTop="1">
      <c r="B404" s="30"/>
      <c r="H404" s="10"/>
      <c r="I404" s="10"/>
      <c r="J404" s="10"/>
      <c r="K404" s="10"/>
      <c r="L404" s="10"/>
      <c r="M404" s="10"/>
      <c r="N404" s="10"/>
      <c r="O404" s="10"/>
      <c r="P404" s="10"/>
      <c r="Q404" s="10"/>
      <c r="R404" s="10"/>
      <c r="S404" s="10"/>
      <c r="T404" s="10"/>
      <c r="U404" s="10"/>
    </row>
    <row r="405" spans="8:21" ht="12.75">
      <c r="H405" s="10"/>
      <c r="I405" s="10"/>
      <c r="J405" s="10"/>
      <c r="K405" s="10"/>
      <c r="L405" s="10"/>
      <c r="M405" s="10"/>
      <c r="N405" s="10"/>
      <c r="O405" s="10"/>
      <c r="P405" s="10"/>
      <c r="Q405" s="10"/>
      <c r="R405" s="10"/>
      <c r="S405" s="10"/>
      <c r="T405" s="10"/>
      <c r="U405" s="10"/>
    </row>
    <row r="406" spans="1:21" ht="12.75">
      <c r="A406" s="30" t="s">
        <v>413</v>
      </c>
      <c r="B406" s="9" t="s">
        <v>380</v>
      </c>
      <c r="H406" s="10"/>
      <c r="I406" s="10"/>
      <c r="J406" s="10"/>
      <c r="K406" s="10"/>
      <c r="L406" s="10"/>
      <c r="M406" s="10"/>
      <c r="N406" s="10"/>
      <c r="O406" s="10"/>
      <c r="P406" s="10"/>
      <c r="Q406" s="10"/>
      <c r="R406" s="10"/>
      <c r="S406" s="10"/>
      <c r="T406" s="10"/>
      <c r="U406" s="10"/>
    </row>
    <row r="407" spans="8:21" ht="12.75">
      <c r="H407" s="10"/>
      <c r="I407" s="10"/>
      <c r="J407" s="10"/>
      <c r="K407" s="10"/>
      <c r="L407" s="10"/>
      <c r="M407" s="10"/>
      <c r="N407" s="10"/>
      <c r="O407" s="10"/>
      <c r="P407" s="10"/>
      <c r="Q407" s="10"/>
      <c r="R407" s="10"/>
      <c r="S407" s="10"/>
      <c r="T407" s="10"/>
      <c r="U407" s="10"/>
    </row>
    <row r="408" spans="2:21" ht="12.75">
      <c r="B408" s="9" t="s">
        <v>197</v>
      </c>
      <c r="H408" s="10"/>
      <c r="I408" s="10"/>
      <c r="J408" s="10"/>
      <c r="K408" s="10"/>
      <c r="L408" s="10"/>
      <c r="M408" s="10"/>
      <c r="N408" s="10"/>
      <c r="O408" s="10"/>
      <c r="P408" s="10">
        <f>H408+I408+J408+K408+M408+O408</f>
        <v>0</v>
      </c>
      <c r="Q408" s="10"/>
      <c r="R408" s="10"/>
      <c r="S408" s="10"/>
      <c r="T408" s="10"/>
      <c r="U408" s="10">
        <f>P408+R408-S408</f>
        <v>0</v>
      </c>
    </row>
    <row r="409" spans="2:21" ht="12.75">
      <c r="B409" s="9" t="s">
        <v>359</v>
      </c>
      <c r="H409" s="38"/>
      <c r="I409" s="38"/>
      <c r="J409" s="38"/>
      <c r="K409" s="38"/>
      <c r="L409" s="38"/>
      <c r="M409" s="38"/>
      <c r="N409" s="38"/>
      <c r="O409" s="38"/>
      <c r="P409" s="38">
        <f>H409+I409+J409+K409+M409+O409</f>
        <v>0</v>
      </c>
      <c r="Q409" s="10"/>
      <c r="R409" s="10"/>
      <c r="S409" s="10"/>
      <c r="T409" s="10"/>
      <c r="U409" s="38">
        <f>P409+R409-S409</f>
        <v>0</v>
      </c>
    </row>
    <row r="410" spans="8:21" ht="12.75">
      <c r="H410" s="10">
        <f>SUM(H408:H409)</f>
        <v>0</v>
      </c>
      <c r="I410" s="10">
        <f aca="true" t="shared" si="56" ref="I410:P410">SUM(I408:I409)</f>
        <v>0</v>
      </c>
      <c r="J410" s="10">
        <f t="shared" si="56"/>
        <v>0</v>
      </c>
      <c r="K410" s="10">
        <f t="shared" si="56"/>
        <v>0</v>
      </c>
      <c r="L410" s="10">
        <f t="shared" si="56"/>
        <v>0</v>
      </c>
      <c r="M410" s="10">
        <f t="shared" si="56"/>
        <v>0</v>
      </c>
      <c r="N410" s="10">
        <f t="shared" si="56"/>
        <v>0</v>
      </c>
      <c r="O410" s="10">
        <f t="shared" si="56"/>
        <v>0</v>
      </c>
      <c r="P410" s="10">
        <f t="shared" si="56"/>
        <v>0</v>
      </c>
      <c r="Q410" s="10"/>
      <c r="R410" s="10"/>
      <c r="S410" s="10"/>
      <c r="T410" s="10"/>
      <c r="U410" s="10">
        <f>SUM(U408:U409)</f>
        <v>0</v>
      </c>
    </row>
    <row r="411" spans="2:21" ht="12.75">
      <c r="B411" s="9" t="s">
        <v>200</v>
      </c>
      <c r="H411" s="10"/>
      <c r="I411" s="10"/>
      <c r="J411" s="10"/>
      <c r="K411" s="10"/>
      <c r="L411" s="10"/>
      <c r="M411" s="10"/>
      <c r="N411" s="10"/>
      <c r="O411" s="38"/>
      <c r="P411" s="10">
        <f>H411+I411+J411+K411+M411+O411</f>
        <v>0</v>
      </c>
      <c r="Q411" s="10"/>
      <c r="R411" s="10"/>
      <c r="S411" s="10"/>
      <c r="T411" s="10"/>
      <c r="U411" s="10">
        <f>P411+R411-S411</f>
        <v>0</v>
      </c>
    </row>
    <row r="412" spans="2:21" ht="13.5" thickBot="1">
      <c r="B412" s="9" t="s">
        <v>380</v>
      </c>
      <c r="H412" s="39">
        <f>H410+H411</f>
        <v>0</v>
      </c>
      <c r="I412" s="39">
        <f aca="true" t="shared" si="57" ref="I412:P412">I410+I411</f>
        <v>0</v>
      </c>
      <c r="J412" s="39">
        <f t="shared" si="57"/>
        <v>0</v>
      </c>
      <c r="K412" s="39">
        <f t="shared" si="57"/>
        <v>0</v>
      </c>
      <c r="L412" s="39">
        <f t="shared" si="57"/>
        <v>0</v>
      </c>
      <c r="M412" s="39">
        <f t="shared" si="57"/>
        <v>0</v>
      </c>
      <c r="N412" s="39">
        <f t="shared" si="57"/>
        <v>0</v>
      </c>
      <c r="O412" s="39">
        <f t="shared" si="57"/>
        <v>0</v>
      </c>
      <c r="P412" s="39">
        <f t="shared" si="57"/>
        <v>0</v>
      </c>
      <c r="Q412" s="10"/>
      <c r="R412" s="10"/>
      <c r="S412" s="10"/>
      <c r="T412" s="10"/>
      <c r="U412" s="39">
        <f>U410+U411</f>
        <v>0</v>
      </c>
    </row>
    <row r="413" spans="8:21" ht="13.5" thickTop="1">
      <c r="H413" s="10"/>
      <c r="I413" s="10"/>
      <c r="J413" s="10"/>
      <c r="K413" s="10"/>
      <c r="L413" s="10"/>
      <c r="M413" s="10"/>
      <c r="N413" s="10"/>
      <c r="O413" s="10"/>
      <c r="P413" s="10"/>
      <c r="Q413" s="10"/>
      <c r="R413" s="10"/>
      <c r="S413" s="10"/>
      <c r="T413" s="10"/>
      <c r="U413" s="10"/>
    </row>
    <row r="414" spans="8:21" ht="12.75">
      <c r="H414" s="10"/>
      <c r="I414" s="10"/>
      <c r="J414" s="10"/>
      <c r="K414" s="10"/>
      <c r="L414" s="10"/>
      <c r="M414" s="10"/>
      <c r="N414" s="10"/>
      <c r="O414" s="10"/>
      <c r="P414" s="10"/>
      <c r="Q414" s="10"/>
      <c r="R414" s="10"/>
      <c r="S414" s="10"/>
      <c r="T414" s="10"/>
      <c r="U414" s="10"/>
    </row>
    <row r="415" spans="2:21" ht="12.75">
      <c r="B415" s="9" t="s">
        <v>381</v>
      </c>
      <c r="H415" s="10"/>
      <c r="I415" s="10"/>
      <c r="J415" s="10"/>
      <c r="K415" s="10"/>
      <c r="L415" s="10"/>
      <c r="M415" s="10"/>
      <c r="N415" s="10"/>
      <c r="O415" s="10"/>
      <c r="P415" s="10"/>
      <c r="Q415" s="10"/>
      <c r="R415" s="10"/>
      <c r="S415" s="10"/>
      <c r="T415" s="10"/>
      <c r="U415" s="10"/>
    </row>
    <row r="416" spans="2:21" ht="12.75">
      <c r="B416" s="9" t="s">
        <v>310</v>
      </c>
      <c r="H416" s="10"/>
      <c r="I416" s="10"/>
      <c r="J416" s="10"/>
      <c r="K416" s="10"/>
      <c r="L416" s="10"/>
      <c r="M416" s="10"/>
      <c r="N416" s="10"/>
      <c r="O416" s="10"/>
      <c r="P416" s="10">
        <f>H416+I416+J416+K416+M416+O416</f>
        <v>0</v>
      </c>
      <c r="Q416" s="10"/>
      <c r="R416" s="10"/>
      <c r="S416" s="10"/>
      <c r="T416" s="10"/>
      <c r="U416" s="10">
        <f>P416+R416-S416</f>
        <v>0</v>
      </c>
    </row>
    <row r="417" spans="2:21" ht="12.75">
      <c r="B417" s="9" t="s">
        <v>309</v>
      </c>
      <c r="H417" s="10"/>
      <c r="I417" s="10"/>
      <c r="J417" s="10"/>
      <c r="K417" s="10"/>
      <c r="L417" s="10"/>
      <c r="M417" s="10"/>
      <c r="N417" s="10"/>
      <c r="O417" s="10"/>
      <c r="P417" s="10">
        <f>H417+I417+J417+K417+M417+O417</f>
        <v>0</v>
      </c>
      <c r="Q417" s="10"/>
      <c r="R417" s="10"/>
      <c r="S417" s="10"/>
      <c r="T417" s="10"/>
      <c r="U417" s="10">
        <f>P417+R417-S417</f>
        <v>0</v>
      </c>
    </row>
    <row r="418" spans="2:21" ht="12.75">
      <c r="B418" s="9" t="s">
        <v>311</v>
      </c>
      <c r="H418" s="10"/>
      <c r="I418" s="10"/>
      <c r="J418" s="10"/>
      <c r="K418" s="10"/>
      <c r="L418" s="10"/>
      <c r="M418" s="10"/>
      <c r="N418" s="10"/>
      <c r="O418" s="10"/>
      <c r="P418" s="10">
        <f>H418+I418+J418+K418+M418+O418</f>
        <v>0</v>
      </c>
      <c r="Q418" s="10"/>
      <c r="R418" s="10"/>
      <c r="S418" s="10"/>
      <c r="T418" s="10"/>
      <c r="U418" s="10">
        <f>P418+R418-S418</f>
        <v>0</v>
      </c>
    </row>
    <row r="419" spans="2:21" ht="12.75">
      <c r="B419" s="9" t="s">
        <v>218</v>
      </c>
      <c r="H419" s="10"/>
      <c r="I419" s="10"/>
      <c r="J419" s="10"/>
      <c r="K419" s="10"/>
      <c r="L419" s="10"/>
      <c r="M419" s="10"/>
      <c r="N419" s="10"/>
      <c r="O419" s="10"/>
      <c r="P419" s="10">
        <f>H419+I419+J419+K419+M419+O419</f>
        <v>0</v>
      </c>
      <c r="Q419" s="10"/>
      <c r="R419" s="10"/>
      <c r="S419" s="10"/>
      <c r="T419" s="10"/>
      <c r="U419" s="10">
        <f>P419+R419-S419</f>
        <v>0</v>
      </c>
    </row>
    <row r="420" spans="2:21" ht="12.75">
      <c r="B420" s="9" t="s">
        <v>314</v>
      </c>
      <c r="H420" s="10"/>
      <c r="I420" s="10"/>
      <c r="J420" s="10"/>
      <c r="K420" s="10"/>
      <c r="L420" s="10"/>
      <c r="M420" s="10"/>
      <c r="N420" s="10"/>
      <c r="O420" s="10"/>
      <c r="P420" s="10">
        <f>H420+I420+J420+K420+M420+O420</f>
        <v>0</v>
      </c>
      <c r="Q420" s="10"/>
      <c r="R420" s="10"/>
      <c r="S420" s="10"/>
      <c r="T420" s="10"/>
      <c r="U420" s="10">
        <f>P420+R420-S420</f>
        <v>0</v>
      </c>
    </row>
    <row r="421" spans="8:21" ht="12" customHeight="1" thickBot="1">
      <c r="H421" s="39">
        <f aca="true" t="shared" si="58" ref="H421:P421">SUM(H416:H420)</f>
        <v>0</v>
      </c>
      <c r="I421" s="39">
        <f t="shared" si="58"/>
        <v>0</v>
      </c>
      <c r="J421" s="39">
        <f t="shared" si="58"/>
        <v>0</v>
      </c>
      <c r="K421" s="39">
        <f t="shared" si="58"/>
        <v>0</v>
      </c>
      <c r="L421" s="39">
        <f t="shared" si="58"/>
        <v>0</v>
      </c>
      <c r="M421" s="39">
        <f t="shared" si="58"/>
        <v>0</v>
      </c>
      <c r="N421" s="39">
        <f t="shared" si="58"/>
        <v>0</v>
      </c>
      <c r="O421" s="39">
        <f t="shared" si="58"/>
        <v>0</v>
      </c>
      <c r="P421" s="39">
        <f t="shared" si="58"/>
        <v>0</v>
      </c>
      <c r="Q421" s="10"/>
      <c r="R421" s="10"/>
      <c r="S421" s="10"/>
      <c r="T421" s="10"/>
      <c r="U421" s="39">
        <f>SUM(U416:U420)</f>
        <v>0</v>
      </c>
    </row>
    <row r="422" ht="13.5" thickTop="1"/>
    <row r="423" ht="12.75">
      <c r="B423" s="30"/>
    </row>
    <row r="424" spans="1:2" ht="12.75">
      <c r="A424" s="30" t="s">
        <v>414</v>
      </c>
      <c r="B424" s="9" t="s">
        <v>415</v>
      </c>
    </row>
    <row r="425" ht="12.75">
      <c r="B425" s="30"/>
    </row>
    <row r="426" spans="2:21" ht="12.75">
      <c r="B426" s="9" t="s">
        <v>416</v>
      </c>
      <c r="N426" s="65"/>
      <c r="O426" s="65"/>
      <c r="P426" s="10">
        <f>H426+I426+J426+K426+M426+O426</f>
        <v>0</v>
      </c>
      <c r="U426" s="10">
        <f>P426+R426-S426</f>
        <v>0</v>
      </c>
    </row>
    <row r="427" spans="2:21" ht="12.75">
      <c r="B427" s="9" t="s">
        <v>417</v>
      </c>
      <c r="N427" s="65"/>
      <c r="O427" s="65"/>
      <c r="P427" s="10">
        <f>H427+I427+J427+K427+M427+O427</f>
        <v>0</v>
      </c>
      <c r="U427" s="10">
        <f>P427+R427-S427</f>
        <v>0</v>
      </c>
    </row>
    <row r="428" spans="2:21" ht="12.75">
      <c r="B428" s="9" t="s">
        <v>418</v>
      </c>
      <c r="N428" s="65"/>
      <c r="O428" s="65"/>
      <c r="P428" s="10">
        <f>H428+I428+J428+K428+M428+O428</f>
        <v>0</v>
      </c>
      <c r="U428" s="10">
        <f>P428+R428-S428</f>
        <v>0</v>
      </c>
    </row>
    <row r="429" spans="8:21" ht="13.5" thickBot="1">
      <c r="H429" s="53">
        <f>SUM(H426:H428)</f>
        <v>0</v>
      </c>
      <c r="I429" s="53">
        <f aca="true" t="shared" si="59" ref="I429:N429">SUM(I426:I428)</f>
        <v>0</v>
      </c>
      <c r="J429" s="53">
        <f t="shared" si="59"/>
        <v>0</v>
      </c>
      <c r="K429" s="53">
        <f t="shared" si="59"/>
        <v>0</v>
      </c>
      <c r="L429" s="53">
        <f t="shared" si="59"/>
        <v>0</v>
      </c>
      <c r="M429" s="53">
        <f t="shared" si="59"/>
        <v>0</v>
      </c>
      <c r="N429" s="86">
        <f t="shared" si="59"/>
        <v>0</v>
      </c>
      <c r="O429" s="86">
        <f>SUM(O426:O428)</f>
        <v>0</v>
      </c>
      <c r="P429" s="44">
        <f>SUM(P426:P428)</f>
        <v>0</v>
      </c>
      <c r="U429" s="44">
        <f>SUM(U426:U428)</f>
        <v>0</v>
      </c>
    </row>
    <row r="430" spans="2:9" ht="13.5" thickTop="1">
      <c r="B430" s="30"/>
      <c r="I430" s="41"/>
    </row>
    <row r="431" spans="2:9" ht="12.75">
      <c r="B431" s="30"/>
      <c r="I431" s="41"/>
    </row>
    <row r="432" spans="2:9" ht="12.75">
      <c r="B432" s="30"/>
      <c r="I432" s="41"/>
    </row>
    <row r="437" ht="12.75">
      <c r="B437" s="30"/>
    </row>
    <row r="438" ht="12.75">
      <c r="B438" s="30"/>
    </row>
    <row r="439" ht="12.75">
      <c r="B439" s="30"/>
    </row>
    <row r="444" spans="2:9" ht="12.75">
      <c r="B444" s="30"/>
      <c r="I444" s="41"/>
    </row>
    <row r="445" spans="2:9" ht="12.75">
      <c r="B445" s="30"/>
      <c r="I445" s="41"/>
    </row>
    <row r="446" spans="2:9" ht="12.75">
      <c r="B446" s="30"/>
      <c r="I446" s="41"/>
    </row>
  </sheetData>
  <mergeCells count="1">
    <mergeCell ref="R7:S7"/>
  </mergeCells>
  <printOptions/>
  <pageMargins left="0.25" right="0" top="1" bottom="1" header="0.5" footer="0.5"/>
  <pageSetup horizontalDpi="600" verticalDpi="600" orientation="landscape" scale="65" r:id="rId1"/>
</worksheet>
</file>

<file path=xl/worksheets/sheet7.xml><?xml version="1.0" encoding="utf-8"?>
<worksheet xmlns="http://schemas.openxmlformats.org/spreadsheetml/2006/main" xmlns:r="http://schemas.openxmlformats.org/officeDocument/2006/relationships">
  <sheetPr codeName="Sheet8"/>
  <dimension ref="A1:AF138"/>
  <sheetViews>
    <sheetView workbookViewId="0" topLeftCell="A1">
      <pane xSplit="4" ySplit="11" topLeftCell="X17" activePane="bottomRight" state="frozen"/>
      <selection pane="topLeft" activeCell="A1" sqref="A1"/>
      <selection pane="topRight" activeCell="E1" sqref="E1"/>
      <selection pane="bottomLeft" activeCell="A12" sqref="A12"/>
      <selection pane="bottomRight" activeCell="AC34" sqref="AC34"/>
    </sheetView>
  </sheetViews>
  <sheetFormatPr defaultColWidth="9.140625" defaultRowHeight="12.75"/>
  <cols>
    <col min="1" max="3" width="9.140625" style="1" customWidth="1"/>
    <col min="4" max="4" width="15.7109375" style="1" customWidth="1"/>
    <col min="5" max="5" width="13.421875" style="1" bestFit="1" customWidth="1"/>
    <col min="6" max="6" width="2.140625" style="1" customWidth="1"/>
    <col min="7" max="7" width="13.421875" style="1" bestFit="1" customWidth="1"/>
    <col min="8" max="8" width="2.28125" style="1" customWidth="1"/>
    <col min="9" max="9" width="13.421875" style="1" bestFit="1" customWidth="1"/>
    <col min="10" max="10" width="1.57421875" style="1" customWidth="1"/>
    <col min="11" max="11" width="14.00390625" style="1" bestFit="1" customWidth="1"/>
    <col min="12" max="12" width="2.00390625" style="1" customWidth="1"/>
    <col min="13" max="13" width="10.57421875" style="1" bestFit="1" customWidth="1"/>
    <col min="14" max="14" width="2.00390625" style="1" customWidth="1"/>
    <col min="15" max="15" width="11.140625" style="1" bestFit="1" customWidth="1"/>
    <col min="16" max="16" width="2.00390625" style="1" customWidth="1"/>
    <col min="17" max="17" width="12.7109375" style="1" bestFit="1" customWidth="1"/>
    <col min="18" max="18" width="1.7109375" style="1" customWidth="1"/>
    <col min="19" max="19" width="11.8515625" style="1" bestFit="1" customWidth="1"/>
    <col min="20" max="20" width="1.8515625" style="1" customWidth="1"/>
    <col min="21" max="21" width="13.421875" style="1" bestFit="1" customWidth="1"/>
    <col min="22" max="22" width="2.421875" style="1" customWidth="1"/>
    <col min="23" max="23" width="12.28125" style="1" customWidth="1"/>
    <col min="24" max="24" width="2.28125" style="1" customWidth="1"/>
    <col min="25" max="25" width="12.7109375" style="1" bestFit="1" customWidth="1"/>
    <col min="26" max="26" width="2.00390625" style="1" customWidth="1"/>
    <col min="27" max="27" width="12.7109375" style="1" bestFit="1" customWidth="1"/>
    <col min="28" max="28" width="2.28125" style="1" customWidth="1"/>
    <col min="29" max="29" width="12.00390625" style="1" bestFit="1" customWidth="1"/>
    <col min="30" max="30" width="1.7109375" style="1" customWidth="1"/>
    <col min="31" max="31" width="13.00390625" style="1" bestFit="1" customWidth="1"/>
    <col min="32" max="32" width="9.8515625" style="1" bestFit="1" customWidth="1"/>
    <col min="33" max="16384" width="9.140625" style="1" customWidth="1"/>
  </cols>
  <sheetData>
    <row r="1" spans="1:5" ht="12.75">
      <c r="A1" s="2" t="s">
        <v>452</v>
      </c>
      <c r="B1" s="2"/>
      <c r="C1" s="2"/>
      <c r="D1" s="2"/>
      <c r="E1" s="2"/>
    </row>
    <row r="2" spans="1:5" ht="12.75">
      <c r="A2" s="2" t="s">
        <v>124</v>
      </c>
      <c r="B2" s="2"/>
      <c r="C2" s="2"/>
      <c r="D2" s="2"/>
      <c r="E2" s="2"/>
    </row>
    <row r="3" ht="13.5" thickBot="1"/>
    <row r="4" spans="5:31" ht="12.75">
      <c r="E4" s="7"/>
      <c r="F4" s="7"/>
      <c r="G4" s="7"/>
      <c r="H4" s="7"/>
      <c r="I4" s="7"/>
      <c r="J4" s="7"/>
      <c r="K4" s="7"/>
      <c r="L4" s="7"/>
      <c r="M4" s="7"/>
      <c r="N4" s="7"/>
      <c r="O4" s="7"/>
      <c r="P4" s="7"/>
      <c r="Q4" s="28"/>
      <c r="R4" s="16"/>
      <c r="S4" s="17"/>
      <c r="T4" s="7"/>
      <c r="U4" s="8" t="s">
        <v>128</v>
      </c>
      <c r="V4" s="7"/>
      <c r="W4" s="15" t="s">
        <v>125</v>
      </c>
      <c r="X4" s="16"/>
      <c r="Y4" s="17"/>
      <c r="Z4" s="7"/>
      <c r="AA4" s="7"/>
      <c r="AB4" s="7"/>
      <c r="AC4" s="8"/>
      <c r="AD4" s="7"/>
      <c r="AE4" s="7"/>
    </row>
    <row r="5" spans="1:31" ht="12.75">
      <c r="A5" s="2" t="s">
        <v>126</v>
      </c>
      <c r="B5" s="2"/>
      <c r="E5" s="7"/>
      <c r="F5" s="7"/>
      <c r="G5" s="7"/>
      <c r="H5" s="7"/>
      <c r="I5" s="7"/>
      <c r="J5" s="7"/>
      <c r="K5" s="7"/>
      <c r="L5" s="7"/>
      <c r="M5" s="7"/>
      <c r="N5" s="7"/>
      <c r="O5" s="7"/>
      <c r="P5" s="7"/>
      <c r="Q5" s="29"/>
      <c r="R5" s="19"/>
      <c r="S5" s="20"/>
      <c r="T5" s="7"/>
      <c r="U5" s="8" t="s">
        <v>133</v>
      </c>
      <c r="V5" s="7"/>
      <c r="W5" s="18" t="s">
        <v>127</v>
      </c>
      <c r="X5" s="19"/>
      <c r="Y5" s="20"/>
      <c r="Z5" s="7"/>
      <c r="AA5" s="8" t="s">
        <v>125</v>
      </c>
      <c r="AB5" s="7"/>
      <c r="AC5" s="8"/>
      <c r="AD5" s="7"/>
      <c r="AE5" s="7"/>
    </row>
    <row r="6" spans="5:31" ht="12.75">
      <c r="E6" s="7"/>
      <c r="F6" s="7"/>
      <c r="G6" s="7"/>
      <c r="H6" s="7"/>
      <c r="I6" s="7"/>
      <c r="J6" s="7"/>
      <c r="K6" s="7"/>
      <c r="L6" s="7"/>
      <c r="M6" s="7"/>
      <c r="N6" s="7"/>
      <c r="O6" s="7"/>
      <c r="P6" s="7"/>
      <c r="Q6" s="18" t="s">
        <v>128</v>
      </c>
      <c r="R6" s="19"/>
      <c r="S6" s="20"/>
      <c r="T6" s="7"/>
      <c r="U6" s="8" t="s">
        <v>208</v>
      </c>
      <c r="V6" s="7"/>
      <c r="W6" s="18" t="s">
        <v>129</v>
      </c>
      <c r="X6" s="19"/>
      <c r="Y6" s="20"/>
      <c r="Z6" s="7"/>
      <c r="AA6" s="8" t="s">
        <v>127</v>
      </c>
      <c r="AB6" s="7"/>
      <c r="AC6" s="8"/>
      <c r="AD6" s="7"/>
      <c r="AE6" s="7"/>
    </row>
    <row r="7" spans="5:31" s="2" customFormat="1" ht="12.75">
      <c r="E7" s="8"/>
      <c r="F7" s="8"/>
      <c r="G7" s="8" t="s">
        <v>130</v>
      </c>
      <c r="H7" s="8"/>
      <c r="I7" s="8" t="s">
        <v>131</v>
      </c>
      <c r="J7" s="8"/>
      <c r="K7" s="8" t="s">
        <v>132</v>
      </c>
      <c r="L7" s="8"/>
      <c r="M7" s="8"/>
      <c r="N7" s="8"/>
      <c r="O7" s="8" t="s">
        <v>204</v>
      </c>
      <c r="P7" s="8"/>
      <c r="Q7" s="18" t="s">
        <v>133</v>
      </c>
      <c r="R7" s="21"/>
      <c r="S7" s="22"/>
      <c r="T7" s="8"/>
      <c r="U7" s="8" t="s">
        <v>206</v>
      </c>
      <c r="V7" s="8"/>
      <c r="W7" s="18" t="s">
        <v>134</v>
      </c>
      <c r="X7" s="21"/>
      <c r="Y7" s="22" t="s">
        <v>135</v>
      </c>
      <c r="Z7" s="8"/>
      <c r="AA7" s="8" t="s">
        <v>152</v>
      </c>
      <c r="AB7" s="8"/>
      <c r="AC7" s="8"/>
      <c r="AD7" s="8"/>
      <c r="AE7" s="8"/>
    </row>
    <row r="8" spans="5:31" s="2" customFormat="1" ht="12.75">
      <c r="E8" s="8"/>
      <c r="F8" s="8"/>
      <c r="G8" s="8" t="s">
        <v>136</v>
      </c>
      <c r="H8" s="8"/>
      <c r="I8" s="8" t="s">
        <v>137</v>
      </c>
      <c r="J8" s="8"/>
      <c r="K8" s="8" t="s">
        <v>138</v>
      </c>
      <c r="L8" s="8"/>
      <c r="M8" s="8"/>
      <c r="N8" s="8"/>
      <c r="O8" s="8" t="s">
        <v>221</v>
      </c>
      <c r="P8" s="8"/>
      <c r="Q8" s="18" t="s">
        <v>139</v>
      </c>
      <c r="R8" s="21"/>
      <c r="S8" s="22"/>
      <c r="T8" s="8"/>
      <c r="U8" s="8" t="s">
        <v>152</v>
      </c>
      <c r="V8" s="8"/>
      <c r="W8" s="18" t="s">
        <v>139</v>
      </c>
      <c r="X8" s="21"/>
      <c r="Y8" s="22" t="s">
        <v>140</v>
      </c>
      <c r="Z8" s="8"/>
      <c r="AA8" s="8" t="s">
        <v>149</v>
      </c>
      <c r="AB8" s="8"/>
      <c r="AC8" s="8" t="s">
        <v>148</v>
      </c>
      <c r="AD8" s="8"/>
      <c r="AE8" s="8"/>
    </row>
    <row r="9" spans="5:31" s="2" customFormat="1" ht="12.75">
      <c r="E9" s="8" t="s">
        <v>141</v>
      </c>
      <c r="F9" s="8"/>
      <c r="G9" s="8" t="s">
        <v>142</v>
      </c>
      <c r="H9" s="8"/>
      <c r="I9" s="8" t="s">
        <v>143</v>
      </c>
      <c r="J9" s="8"/>
      <c r="K9" s="8" t="s">
        <v>144</v>
      </c>
      <c r="L9" s="8"/>
      <c r="M9" s="8" t="s">
        <v>141</v>
      </c>
      <c r="N9" s="8"/>
      <c r="O9" s="8" t="s">
        <v>142</v>
      </c>
      <c r="P9" s="8"/>
      <c r="Q9" s="18" t="s">
        <v>145</v>
      </c>
      <c r="R9" s="21"/>
      <c r="S9" s="22" t="s">
        <v>146</v>
      </c>
      <c r="T9" s="8"/>
      <c r="U9" s="8" t="s">
        <v>207</v>
      </c>
      <c r="V9" s="8"/>
      <c r="W9" s="18" t="s">
        <v>147</v>
      </c>
      <c r="X9" s="21"/>
      <c r="Y9" s="22" t="s">
        <v>149</v>
      </c>
      <c r="Z9" s="8"/>
      <c r="AA9" s="8" t="s">
        <v>206</v>
      </c>
      <c r="AB9" s="8"/>
      <c r="AC9" s="8" t="s">
        <v>220</v>
      </c>
      <c r="AD9" s="8"/>
      <c r="AE9" s="8"/>
    </row>
    <row r="10" spans="5:31" s="2" customFormat="1" ht="12.75">
      <c r="E10" s="8" t="s">
        <v>150</v>
      </c>
      <c r="F10" s="8"/>
      <c r="G10" s="8" t="s">
        <v>150</v>
      </c>
      <c r="H10" s="8"/>
      <c r="I10" s="8" t="s">
        <v>151</v>
      </c>
      <c r="J10" s="8"/>
      <c r="K10" s="8" t="s">
        <v>150</v>
      </c>
      <c r="L10" s="8"/>
      <c r="M10" s="8" t="s">
        <v>150</v>
      </c>
      <c r="N10" s="8"/>
      <c r="O10" s="8" t="s">
        <v>205</v>
      </c>
      <c r="P10" s="8"/>
      <c r="Q10" s="18" t="s">
        <v>152</v>
      </c>
      <c r="R10" s="21"/>
      <c r="S10" s="22" t="s">
        <v>153</v>
      </c>
      <c r="T10" s="8"/>
      <c r="U10" s="8" t="s">
        <v>153</v>
      </c>
      <c r="V10" s="8"/>
      <c r="W10" s="18" t="s">
        <v>152</v>
      </c>
      <c r="X10" s="21"/>
      <c r="Y10" s="22" t="s">
        <v>154</v>
      </c>
      <c r="Z10" s="8"/>
      <c r="AA10" s="8" t="s">
        <v>140</v>
      </c>
      <c r="AB10" s="8"/>
      <c r="AC10" s="8" t="s">
        <v>172</v>
      </c>
      <c r="AD10" s="8"/>
      <c r="AE10" s="8" t="s">
        <v>155</v>
      </c>
    </row>
    <row r="11" spans="1:31" s="2" customFormat="1" ht="12.75">
      <c r="A11" s="2" t="s">
        <v>429</v>
      </c>
      <c r="E11" s="8" t="s">
        <v>156</v>
      </c>
      <c r="F11" s="8"/>
      <c r="G11" s="8" t="s">
        <v>156</v>
      </c>
      <c r="H11" s="8"/>
      <c r="I11" s="8" t="s">
        <v>156</v>
      </c>
      <c r="J11" s="8"/>
      <c r="K11" s="8" t="s">
        <v>157</v>
      </c>
      <c r="L11" s="8"/>
      <c r="M11" s="8" t="s">
        <v>157</v>
      </c>
      <c r="N11" s="8"/>
      <c r="O11" s="8" t="s">
        <v>157</v>
      </c>
      <c r="P11" s="8"/>
      <c r="Q11" s="18" t="s">
        <v>157</v>
      </c>
      <c r="R11" s="21"/>
      <c r="S11" s="22" t="s">
        <v>157</v>
      </c>
      <c r="T11" s="8"/>
      <c r="U11" s="8" t="s">
        <v>157</v>
      </c>
      <c r="V11" s="8"/>
      <c r="W11" s="18" t="s">
        <v>157</v>
      </c>
      <c r="X11" s="21"/>
      <c r="Y11" s="22" t="s">
        <v>157</v>
      </c>
      <c r="Z11" s="8"/>
      <c r="AA11" s="8" t="s">
        <v>157</v>
      </c>
      <c r="AB11" s="8"/>
      <c r="AC11" s="8" t="s">
        <v>157</v>
      </c>
      <c r="AD11" s="8"/>
      <c r="AE11" s="8"/>
    </row>
    <row r="12" spans="1:31" ht="12.75">
      <c r="A12" s="66" t="s">
        <v>453</v>
      </c>
      <c r="B12" s="66"/>
      <c r="C12" s="66"/>
      <c r="D12" s="67"/>
      <c r="E12" s="67"/>
      <c r="F12" s="67"/>
      <c r="G12" s="67"/>
      <c r="H12" s="67"/>
      <c r="I12" s="67"/>
      <c r="J12" s="67"/>
      <c r="K12" s="67"/>
      <c r="L12" s="67"/>
      <c r="M12" s="67"/>
      <c r="N12" s="67"/>
      <c r="O12" s="67"/>
      <c r="P12" s="67"/>
      <c r="Q12" s="68"/>
      <c r="R12" s="69"/>
      <c r="S12" s="70"/>
      <c r="T12" s="67"/>
      <c r="U12" s="67"/>
      <c r="V12" s="67"/>
      <c r="W12" s="68"/>
      <c r="X12" s="69"/>
      <c r="Y12" s="70"/>
      <c r="Z12" s="67"/>
      <c r="AA12" s="67"/>
      <c r="AB12" s="67"/>
      <c r="AC12" s="67"/>
      <c r="AD12" s="67"/>
      <c r="AE12" s="67"/>
    </row>
    <row r="13" spans="1:31" ht="12.75">
      <c r="A13" s="67" t="s">
        <v>158</v>
      </c>
      <c r="B13" s="67"/>
      <c r="C13" s="67"/>
      <c r="D13" s="67"/>
      <c r="E13" s="71"/>
      <c r="F13" s="71"/>
      <c r="G13" s="71"/>
      <c r="H13" s="71"/>
      <c r="I13" s="71"/>
      <c r="J13" s="71"/>
      <c r="K13" s="71"/>
      <c r="L13" s="71"/>
      <c r="M13" s="71"/>
      <c r="N13" s="71"/>
      <c r="O13" s="71"/>
      <c r="P13" s="71"/>
      <c r="Q13" s="72"/>
      <c r="R13" s="73"/>
      <c r="S13" s="74"/>
      <c r="T13" s="71"/>
      <c r="U13" s="71"/>
      <c r="V13" s="71"/>
      <c r="W13" s="72"/>
      <c r="X13" s="73"/>
      <c r="Y13" s="74"/>
      <c r="Z13" s="71"/>
      <c r="AA13" s="71"/>
      <c r="AB13" s="71"/>
      <c r="AC13" s="71"/>
      <c r="AD13" s="71"/>
      <c r="AE13" s="71"/>
    </row>
    <row r="14" spans="1:31" ht="12.75">
      <c r="A14" s="67" t="s">
        <v>455</v>
      </c>
      <c r="B14" s="67"/>
      <c r="C14" s="67"/>
      <c r="D14" s="67"/>
      <c r="E14" s="71"/>
      <c r="F14" s="71"/>
      <c r="G14" s="71"/>
      <c r="H14" s="71"/>
      <c r="I14" s="71"/>
      <c r="J14" s="71"/>
      <c r="K14" s="71"/>
      <c r="L14" s="71"/>
      <c r="M14" s="71"/>
      <c r="N14" s="71"/>
      <c r="O14" s="71"/>
      <c r="P14" s="71"/>
      <c r="Q14" s="72"/>
      <c r="R14" s="73"/>
      <c r="S14" s="74"/>
      <c r="T14" s="71"/>
      <c r="U14" s="71"/>
      <c r="V14" s="71"/>
      <c r="W14" s="72"/>
      <c r="X14" s="73"/>
      <c r="Y14" s="74"/>
      <c r="Z14" s="71"/>
      <c r="AA14" s="71"/>
      <c r="AB14" s="71"/>
      <c r="AC14" s="71"/>
      <c r="AD14" s="71"/>
      <c r="AE14" s="71"/>
    </row>
    <row r="15" spans="1:31" ht="12.75">
      <c r="A15" s="67" t="s">
        <v>456</v>
      </c>
      <c r="B15" s="67"/>
      <c r="C15" s="67"/>
      <c r="D15" s="67"/>
      <c r="E15" s="71"/>
      <c r="F15" s="71"/>
      <c r="G15" s="71"/>
      <c r="H15" s="71"/>
      <c r="I15" s="71"/>
      <c r="J15" s="71"/>
      <c r="K15" s="71"/>
      <c r="L15" s="71"/>
      <c r="M15" s="71"/>
      <c r="N15" s="71"/>
      <c r="O15" s="71"/>
      <c r="P15" s="71"/>
      <c r="Q15" s="72"/>
      <c r="R15" s="73"/>
      <c r="S15" s="74"/>
      <c r="T15" s="71"/>
      <c r="U15" s="71"/>
      <c r="V15" s="71"/>
      <c r="W15" s="72"/>
      <c r="X15" s="73"/>
      <c r="Y15" s="74"/>
      <c r="Z15" s="71"/>
      <c r="AA15" s="71"/>
      <c r="AB15" s="71"/>
      <c r="AC15" s="71"/>
      <c r="AD15" s="71"/>
      <c r="AE15" s="71"/>
    </row>
    <row r="16" spans="1:31" ht="12.75">
      <c r="A16" s="67" t="s">
        <v>459</v>
      </c>
      <c r="B16" s="67"/>
      <c r="C16" s="67"/>
      <c r="D16" s="67"/>
      <c r="E16" s="71"/>
      <c r="F16" s="71"/>
      <c r="G16" s="71"/>
      <c r="H16" s="71"/>
      <c r="I16" s="71"/>
      <c r="J16" s="71"/>
      <c r="K16" s="71"/>
      <c r="L16" s="71"/>
      <c r="M16" s="71"/>
      <c r="N16" s="71"/>
      <c r="O16" s="71"/>
      <c r="P16" s="71"/>
      <c r="Q16" s="72">
        <f>7676853+125545</f>
        <v>7802398</v>
      </c>
      <c r="R16" s="73"/>
      <c r="S16" s="74">
        <v>537940</v>
      </c>
      <c r="T16" s="71"/>
      <c r="U16" s="71">
        <f>Q16+S16</f>
        <v>8340338</v>
      </c>
      <c r="V16" s="71"/>
      <c r="W16" s="72">
        <f>860439+358496-125545</f>
        <v>1093390</v>
      </c>
      <c r="X16" s="73"/>
      <c r="Y16" s="74"/>
      <c r="Z16" s="71"/>
      <c r="AA16" s="71">
        <f>W16+Y16</f>
        <v>1093390</v>
      </c>
      <c r="AB16" s="71"/>
      <c r="AC16" s="71">
        <v>17448333</v>
      </c>
      <c r="AD16" s="71"/>
      <c r="AE16" s="71">
        <f>SUM(E16:O16)+U16+AA16+AC16</f>
        <v>26882061</v>
      </c>
    </row>
    <row r="17" spans="1:31" ht="12.75">
      <c r="A17" s="67" t="s">
        <v>382</v>
      </c>
      <c r="B17" s="67"/>
      <c r="C17" s="67"/>
      <c r="D17" s="67"/>
      <c r="E17" s="71"/>
      <c r="F17" s="71"/>
      <c r="G17" s="71"/>
      <c r="H17" s="71"/>
      <c r="I17" s="71"/>
      <c r="J17" s="71"/>
      <c r="K17" s="71"/>
      <c r="L17" s="71"/>
      <c r="M17" s="71"/>
      <c r="N17" s="71"/>
      <c r="O17" s="71"/>
      <c r="P17" s="71"/>
      <c r="Q17" s="72"/>
      <c r="R17" s="73"/>
      <c r="S17" s="74"/>
      <c r="T17" s="71"/>
      <c r="U17" s="71"/>
      <c r="V17" s="71"/>
      <c r="W17" s="72"/>
      <c r="X17" s="73"/>
      <c r="Y17" s="74"/>
      <c r="Z17" s="71"/>
      <c r="AA17" s="71"/>
      <c r="AB17" s="71"/>
      <c r="AC17" s="71"/>
      <c r="AD17" s="71"/>
      <c r="AE17" s="71"/>
    </row>
    <row r="18" spans="1:31" ht="12.75">
      <c r="A18" s="67" t="s">
        <v>457</v>
      </c>
      <c r="B18" s="67"/>
      <c r="C18" s="67"/>
      <c r="D18" s="67"/>
      <c r="E18" s="71"/>
      <c r="F18" s="71"/>
      <c r="G18" s="71"/>
      <c r="H18" s="71"/>
      <c r="I18" s="71"/>
      <c r="J18" s="71"/>
      <c r="K18" s="71"/>
      <c r="L18" s="71"/>
      <c r="M18" s="71"/>
      <c r="N18" s="71"/>
      <c r="O18" s="71"/>
      <c r="P18" s="71"/>
      <c r="Q18" s="72"/>
      <c r="R18" s="73"/>
      <c r="S18" s="74"/>
      <c r="T18" s="71"/>
      <c r="U18" s="71"/>
      <c r="V18" s="71"/>
      <c r="W18" s="72"/>
      <c r="X18" s="73"/>
      <c r="Y18" s="74"/>
      <c r="Z18" s="71"/>
      <c r="AA18" s="71"/>
      <c r="AB18" s="71"/>
      <c r="AC18" s="71"/>
      <c r="AD18" s="71"/>
      <c r="AE18" s="71"/>
    </row>
    <row r="19" spans="1:31" ht="12.75">
      <c r="A19" s="67" t="s">
        <v>458</v>
      </c>
      <c r="B19" s="67"/>
      <c r="C19" s="67"/>
      <c r="D19" s="67"/>
      <c r="E19" s="71"/>
      <c r="F19" s="71"/>
      <c r="G19" s="71"/>
      <c r="H19" s="71"/>
      <c r="I19" s="71"/>
      <c r="J19" s="71"/>
      <c r="K19" s="71"/>
      <c r="L19" s="71"/>
      <c r="M19" s="71"/>
      <c r="N19" s="71"/>
      <c r="O19" s="71"/>
      <c r="P19" s="71"/>
      <c r="Q19" s="72"/>
      <c r="R19" s="73"/>
      <c r="S19" s="74"/>
      <c r="T19" s="71"/>
      <c r="U19" s="71"/>
      <c r="V19" s="71"/>
      <c r="W19" s="72"/>
      <c r="X19" s="73"/>
      <c r="Y19" s="74"/>
      <c r="Z19" s="71"/>
      <c r="AA19" s="71"/>
      <c r="AB19" s="71"/>
      <c r="AC19" s="71"/>
      <c r="AD19" s="71"/>
      <c r="AE19" s="71"/>
    </row>
    <row r="20" spans="1:31" ht="12.75">
      <c r="A20" s="67"/>
      <c r="B20" s="67"/>
      <c r="C20" s="67"/>
      <c r="D20" s="67"/>
      <c r="E20" s="75">
        <f>SUM(E13:E18)</f>
        <v>0</v>
      </c>
      <c r="F20" s="75"/>
      <c r="G20" s="75">
        <f>SUM(G13:G18)</f>
        <v>0</v>
      </c>
      <c r="H20" s="75"/>
      <c r="I20" s="75">
        <f>SUM(I13:I18)</f>
        <v>0</v>
      </c>
      <c r="J20" s="75"/>
      <c r="K20" s="75">
        <f>SUM(K13:K18)</f>
        <v>0</v>
      </c>
      <c r="L20" s="75"/>
      <c r="M20" s="75">
        <f>SUM(M13:M18)</f>
        <v>0</v>
      </c>
      <c r="N20" s="75"/>
      <c r="O20" s="75">
        <f>SUM(O13:O18)</f>
        <v>0</v>
      </c>
      <c r="P20" s="75"/>
      <c r="Q20" s="76">
        <f>SUM(Q13:Q18)</f>
        <v>7802398</v>
      </c>
      <c r="R20" s="75"/>
      <c r="S20" s="77">
        <f>SUM(S13:S18)</f>
        <v>537940</v>
      </c>
      <c r="T20" s="75"/>
      <c r="U20" s="75">
        <f>SUM(U13:U18)</f>
        <v>8340338</v>
      </c>
      <c r="V20" s="75"/>
      <c r="W20" s="76">
        <f>SUM(W13:W18)</f>
        <v>1093390</v>
      </c>
      <c r="X20" s="75"/>
      <c r="Y20" s="77">
        <f>SUM(Y13:Y18)</f>
        <v>0</v>
      </c>
      <c r="Z20" s="75"/>
      <c r="AA20" s="75">
        <f>SUM(AA13:AA18)</f>
        <v>1093390</v>
      </c>
      <c r="AB20" s="75"/>
      <c r="AC20" s="75">
        <f>SUM(AC13:AC18)</f>
        <v>17448333</v>
      </c>
      <c r="AD20" s="75"/>
      <c r="AE20" s="75">
        <f>SUM(AE13:AE18)</f>
        <v>26882061</v>
      </c>
    </row>
    <row r="21" spans="1:31" ht="12.75">
      <c r="A21" s="67"/>
      <c r="B21" s="67"/>
      <c r="C21" s="67"/>
      <c r="D21" s="67"/>
      <c r="E21" s="71"/>
      <c r="F21" s="71"/>
      <c r="G21" s="71"/>
      <c r="H21" s="71"/>
      <c r="I21" s="71"/>
      <c r="J21" s="71"/>
      <c r="K21" s="71"/>
      <c r="L21" s="71"/>
      <c r="M21" s="71"/>
      <c r="N21" s="71"/>
      <c r="O21" s="71"/>
      <c r="P21" s="71"/>
      <c r="Q21" s="72"/>
      <c r="R21" s="73"/>
      <c r="S21" s="74"/>
      <c r="T21" s="71"/>
      <c r="U21" s="71"/>
      <c r="V21" s="71"/>
      <c r="W21" s="72"/>
      <c r="X21" s="73"/>
      <c r="Y21" s="74"/>
      <c r="Z21" s="71"/>
      <c r="AA21" s="71"/>
      <c r="AB21" s="71"/>
      <c r="AC21" s="71"/>
      <c r="AD21" s="71"/>
      <c r="AE21" s="71"/>
    </row>
    <row r="22" spans="1:31" ht="12.75">
      <c r="A22" s="66" t="s">
        <v>159</v>
      </c>
      <c r="B22" s="66"/>
      <c r="C22" s="67"/>
      <c r="D22" s="67"/>
      <c r="E22" s="71"/>
      <c r="F22" s="71"/>
      <c r="G22" s="71"/>
      <c r="H22" s="71"/>
      <c r="I22" s="71"/>
      <c r="J22" s="71"/>
      <c r="K22" s="71"/>
      <c r="L22" s="71"/>
      <c r="M22" s="71"/>
      <c r="N22" s="71"/>
      <c r="O22" s="71"/>
      <c r="P22" s="71"/>
      <c r="Q22" s="72"/>
      <c r="R22" s="73"/>
      <c r="S22" s="74"/>
      <c r="T22" s="71"/>
      <c r="U22" s="71"/>
      <c r="V22" s="71"/>
      <c r="W22" s="72"/>
      <c r="X22" s="73"/>
      <c r="Y22" s="74"/>
      <c r="Z22" s="71"/>
      <c r="AA22" s="71"/>
      <c r="AB22" s="71"/>
      <c r="AC22" s="71"/>
      <c r="AD22" s="71"/>
      <c r="AE22" s="71"/>
    </row>
    <row r="23" spans="1:31" ht="12.75">
      <c r="A23" s="67" t="s">
        <v>158</v>
      </c>
      <c r="B23" s="67"/>
      <c r="C23" s="67"/>
      <c r="D23" s="67"/>
      <c r="E23" s="71"/>
      <c r="F23" s="71"/>
      <c r="G23" s="71"/>
      <c r="H23" s="71"/>
      <c r="I23" s="71"/>
      <c r="J23" s="71"/>
      <c r="K23" s="71"/>
      <c r="L23" s="71"/>
      <c r="M23" s="71"/>
      <c r="N23" s="71"/>
      <c r="O23" s="71"/>
      <c r="P23" s="71"/>
      <c r="Q23" s="72"/>
      <c r="R23" s="73"/>
      <c r="S23" s="74"/>
      <c r="T23" s="71"/>
      <c r="U23" s="71"/>
      <c r="V23" s="71"/>
      <c r="W23" s="72"/>
      <c r="X23" s="73"/>
      <c r="Y23" s="74"/>
      <c r="Z23" s="71"/>
      <c r="AA23" s="71"/>
      <c r="AB23" s="71"/>
      <c r="AC23" s="71"/>
      <c r="AD23" s="71"/>
      <c r="AE23" s="71"/>
    </row>
    <row r="24" spans="1:31" ht="12.75">
      <c r="A24" s="67" t="s">
        <v>455</v>
      </c>
      <c r="B24" s="67"/>
      <c r="C24" s="67"/>
      <c r="D24" s="67"/>
      <c r="E24" s="71"/>
      <c r="F24" s="71"/>
      <c r="G24" s="71"/>
      <c r="H24" s="71"/>
      <c r="I24" s="71"/>
      <c r="J24" s="71"/>
      <c r="K24" s="71"/>
      <c r="L24" s="71"/>
      <c r="M24" s="71"/>
      <c r="N24" s="71"/>
      <c r="O24" s="71"/>
      <c r="P24" s="71"/>
      <c r="Q24" s="72"/>
      <c r="R24" s="73"/>
      <c r="S24" s="74"/>
      <c r="T24" s="71"/>
      <c r="U24" s="71"/>
      <c r="V24" s="71"/>
      <c r="W24" s="72"/>
      <c r="X24" s="73"/>
      <c r="Y24" s="74"/>
      <c r="Z24" s="71"/>
      <c r="AA24" s="71"/>
      <c r="AB24" s="71"/>
      <c r="AC24" s="71"/>
      <c r="AD24" s="71"/>
      <c r="AE24" s="71"/>
    </row>
    <row r="25" spans="1:31" ht="12.75">
      <c r="A25" s="67" t="s">
        <v>456</v>
      </c>
      <c r="B25" s="67"/>
      <c r="C25" s="67"/>
      <c r="D25" s="67"/>
      <c r="E25" s="71"/>
      <c r="F25" s="71"/>
      <c r="G25" s="71"/>
      <c r="H25" s="71"/>
      <c r="I25" s="71"/>
      <c r="J25" s="71"/>
      <c r="K25" s="71"/>
      <c r="L25" s="71"/>
      <c r="M25" s="71"/>
      <c r="N25" s="71"/>
      <c r="O25" s="71"/>
      <c r="P25" s="71"/>
      <c r="Q25" s="72"/>
      <c r="R25" s="73"/>
      <c r="S25" s="74"/>
      <c r="T25" s="71"/>
      <c r="U25" s="71"/>
      <c r="V25" s="71"/>
      <c r="W25" s="72"/>
      <c r="X25" s="73"/>
      <c r="Y25" s="74"/>
      <c r="Z25" s="71"/>
      <c r="AA25" s="71"/>
      <c r="AB25" s="71"/>
      <c r="AC25" s="71"/>
      <c r="AD25" s="71"/>
      <c r="AE25" s="71"/>
    </row>
    <row r="26" spans="1:32" ht="12.75">
      <c r="A26" s="67" t="s">
        <v>459</v>
      </c>
      <c r="B26" s="67"/>
      <c r="C26" s="67"/>
      <c r="D26" s="67"/>
      <c r="E26" s="71"/>
      <c r="F26" s="71"/>
      <c r="G26" s="71"/>
      <c r="H26" s="71"/>
      <c r="I26" s="71"/>
      <c r="J26" s="71"/>
      <c r="K26" s="71"/>
      <c r="L26" s="71"/>
      <c r="M26" s="71">
        <f>4740000</f>
        <v>4740000</v>
      </c>
      <c r="N26" s="71"/>
      <c r="O26" s="71">
        <f>970000+6049582.13-5781467.43</f>
        <v>1238114.7000000002</v>
      </c>
      <c r="P26" s="71"/>
      <c r="Q26" s="72">
        <f>59589+24414699.67-23920803+138035-125545</f>
        <v>565975.6700000018</v>
      </c>
      <c r="R26" s="73"/>
      <c r="S26" s="74"/>
      <c r="T26" s="71"/>
      <c r="U26" s="71">
        <f>Q26+S26</f>
        <v>565975.6700000018</v>
      </c>
      <c r="V26" s="71"/>
      <c r="W26" s="72" t="e">
        <f>W65-W16</f>
        <v>#REF!</v>
      </c>
      <c r="X26" s="73"/>
      <c r="Y26" s="74"/>
      <c r="Z26" s="71"/>
      <c r="AA26" s="71" t="e">
        <f>W26+Y26</f>
        <v>#REF!</v>
      </c>
      <c r="AB26" s="71"/>
      <c r="AC26" s="71">
        <f>3547495+120885.9+246691.7+4240+3520</f>
        <v>3922832.6</v>
      </c>
      <c r="AD26" s="71"/>
      <c r="AE26" s="71" t="e">
        <f>SUM(E26:O26)+U26+AA26+AC26</f>
        <v>#REF!</v>
      </c>
      <c r="AF26" s="116">
        <f>AC26-'[5]PPE-wps'!$AC$26</f>
        <v>7760</v>
      </c>
    </row>
    <row r="27" spans="1:31" ht="12.75">
      <c r="A27" s="67" t="s">
        <v>382</v>
      </c>
      <c r="B27" s="67"/>
      <c r="C27" s="67"/>
      <c r="D27" s="67"/>
      <c r="E27" s="71"/>
      <c r="F27" s="71"/>
      <c r="G27" s="71"/>
      <c r="H27" s="71"/>
      <c r="I27" s="71"/>
      <c r="J27" s="71"/>
      <c r="K27" s="71"/>
      <c r="L27" s="71"/>
      <c r="M27" s="71"/>
      <c r="N27" s="71"/>
      <c r="O27" s="71"/>
      <c r="P27" s="71"/>
      <c r="Q27" s="72"/>
      <c r="R27" s="73"/>
      <c r="S27" s="74"/>
      <c r="T27" s="71"/>
      <c r="U27" s="71"/>
      <c r="V27" s="71"/>
      <c r="W27" s="72"/>
      <c r="X27" s="73"/>
      <c r="Y27" s="74"/>
      <c r="Z27" s="71"/>
      <c r="AA27" s="71"/>
      <c r="AB27" s="71"/>
      <c r="AC27" s="71"/>
      <c r="AD27" s="71"/>
      <c r="AE27" s="71"/>
    </row>
    <row r="28" spans="1:31" ht="12.75">
      <c r="A28" s="67" t="s">
        <v>457</v>
      </c>
      <c r="B28" s="67"/>
      <c r="C28" s="67"/>
      <c r="D28" s="67"/>
      <c r="E28" s="71"/>
      <c r="F28" s="71"/>
      <c r="G28" s="71"/>
      <c r="H28" s="71"/>
      <c r="I28" s="71"/>
      <c r="J28" s="71"/>
      <c r="K28" s="71"/>
      <c r="L28" s="71"/>
      <c r="M28" s="71"/>
      <c r="N28" s="71"/>
      <c r="O28" s="71"/>
      <c r="P28" s="71"/>
      <c r="Q28" s="72"/>
      <c r="R28" s="73"/>
      <c r="S28" s="74"/>
      <c r="T28" s="71"/>
      <c r="U28" s="71"/>
      <c r="V28" s="71"/>
      <c r="W28" s="72"/>
      <c r="X28" s="73"/>
      <c r="Y28" s="74"/>
      <c r="Z28" s="71"/>
      <c r="AA28" s="71"/>
      <c r="AB28" s="71"/>
      <c r="AC28" s="71"/>
      <c r="AD28" s="71"/>
      <c r="AE28" s="71"/>
    </row>
    <row r="29" spans="1:31" ht="12.75">
      <c r="A29" s="67" t="s">
        <v>458</v>
      </c>
      <c r="B29" s="67"/>
      <c r="C29" s="67"/>
      <c r="D29" s="67"/>
      <c r="E29" s="71"/>
      <c r="F29" s="71"/>
      <c r="G29" s="71"/>
      <c r="H29" s="71"/>
      <c r="I29" s="71"/>
      <c r="J29" s="71"/>
      <c r="K29" s="71"/>
      <c r="L29" s="71"/>
      <c r="M29" s="71"/>
      <c r="N29" s="71"/>
      <c r="O29" s="71"/>
      <c r="P29" s="71"/>
      <c r="Q29" s="72"/>
      <c r="R29" s="73"/>
      <c r="S29" s="74"/>
      <c r="T29" s="71"/>
      <c r="U29" s="71"/>
      <c r="V29" s="71"/>
      <c r="W29" s="72"/>
      <c r="X29" s="73"/>
      <c r="Y29" s="74"/>
      <c r="Z29" s="71"/>
      <c r="AA29" s="71"/>
      <c r="AB29" s="71"/>
      <c r="AC29" s="71"/>
      <c r="AD29" s="71"/>
      <c r="AE29" s="71"/>
    </row>
    <row r="30" spans="1:31" ht="12.75">
      <c r="A30" s="67"/>
      <c r="B30" s="67"/>
      <c r="C30" s="67"/>
      <c r="D30" s="67"/>
      <c r="E30" s="75">
        <f>SUM(E23:E29)</f>
        <v>0</v>
      </c>
      <c r="F30" s="75"/>
      <c r="G30" s="75">
        <f>SUM(G23:G29)</f>
        <v>0</v>
      </c>
      <c r="H30" s="75"/>
      <c r="I30" s="75">
        <f>SUM(I23:I29)</f>
        <v>0</v>
      </c>
      <c r="J30" s="75"/>
      <c r="K30" s="75">
        <f>SUM(K23:K29)</f>
        <v>0</v>
      </c>
      <c r="L30" s="75"/>
      <c r="M30" s="75">
        <f>SUM(M23:M29)</f>
        <v>4740000</v>
      </c>
      <c r="N30" s="75"/>
      <c r="O30" s="75">
        <f>SUM(O23:O29)</f>
        <v>1238114.7000000002</v>
      </c>
      <c r="P30" s="75"/>
      <c r="Q30" s="76">
        <f>SUM(Q23:Q29)</f>
        <v>565975.6700000018</v>
      </c>
      <c r="R30" s="75"/>
      <c r="S30" s="77">
        <f>SUM(S23:S29)</f>
        <v>0</v>
      </c>
      <c r="T30" s="75"/>
      <c r="U30" s="75">
        <f>SUM(U23:U29)</f>
        <v>565975.6700000018</v>
      </c>
      <c r="V30" s="75"/>
      <c r="W30" s="76" t="e">
        <f>SUM(W23:W29)</f>
        <v>#REF!</v>
      </c>
      <c r="X30" s="75"/>
      <c r="Y30" s="77">
        <f>SUM(Y23:Y29)</f>
        <v>0</v>
      </c>
      <c r="Z30" s="75"/>
      <c r="AA30" s="75" t="e">
        <f>SUM(AA23:AA29)</f>
        <v>#REF!</v>
      </c>
      <c r="AB30" s="75"/>
      <c r="AC30" s="75">
        <f>SUM(AC23:AC29)</f>
        <v>3922832.6</v>
      </c>
      <c r="AD30" s="75"/>
      <c r="AE30" s="75" t="e">
        <f>SUM(AE23:AE29)</f>
        <v>#REF!</v>
      </c>
    </row>
    <row r="31" spans="1:31" ht="12.75">
      <c r="A31" s="67"/>
      <c r="B31" s="67"/>
      <c r="C31" s="67"/>
      <c r="D31" s="67"/>
      <c r="E31" s="71"/>
      <c r="F31" s="71"/>
      <c r="G31" s="71"/>
      <c r="H31" s="71"/>
      <c r="I31" s="71"/>
      <c r="J31" s="71"/>
      <c r="K31" s="71"/>
      <c r="L31" s="71"/>
      <c r="M31" s="71"/>
      <c r="N31" s="71"/>
      <c r="O31" s="71"/>
      <c r="P31" s="71"/>
      <c r="Q31" s="72"/>
      <c r="R31" s="73"/>
      <c r="S31" s="74"/>
      <c r="T31" s="71"/>
      <c r="U31" s="71"/>
      <c r="V31" s="71"/>
      <c r="W31" s="72"/>
      <c r="X31" s="73"/>
      <c r="Y31" s="74"/>
      <c r="Z31" s="71"/>
      <c r="AA31" s="71"/>
      <c r="AB31" s="71"/>
      <c r="AC31" s="71"/>
      <c r="AD31" s="71"/>
      <c r="AE31" s="71"/>
    </row>
    <row r="32" spans="1:31" ht="12.75">
      <c r="A32" s="66" t="s">
        <v>446</v>
      </c>
      <c r="B32" s="67"/>
      <c r="C32" s="67"/>
      <c r="D32" s="67"/>
      <c r="E32" s="71"/>
      <c r="F32" s="71"/>
      <c r="G32" s="71"/>
      <c r="H32" s="71"/>
      <c r="I32" s="71"/>
      <c r="J32" s="71"/>
      <c r="K32" s="71"/>
      <c r="L32" s="71"/>
      <c r="M32" s="71"/>
      <c r="N32" s="71"/>
      <c r="O32" s="71"/>
      <c r="P32" s="71"/>
      <c r="Q32" s="72"/>
      <c r="R32" s="73"/>
      <c r="S32" s="74"/>
      <c r="T32" s="71"/>
      <c r="U32" s="71"/>
      <c r="V32" s="71"/>
      <c r="W32" s="72"/>
      <c r="X32" s="73"/>
      <c r="Y32" s="74"/>
      <c r="Z32" s="71"/>
      <c r="AA32" s="71"/>
      <c r="AB32" s="71"/>
      <c r="AC32" s="71"/>
      <c r="AD32" s="71"/>
      <c r="AE32" s="71"/>
    </row>
    <row r="33" spans="1:31" ht="12.75">
      <c r="A33" s="67" t="s">
        <v>459</v>
      </c>
      <c r="B33" s="67"/>
      <c r="C33" s="67"/>
      <c r="D33" s="67"/>
      <c r="E33" s="71"/>
      <c r="F33" s="71"/>
      <c r="G33" s="71"/>
      <c r="H33" s="71"/>
      <c r="I33" s="71"/>
      <c r="J33" s="71"/>
      <c r="K33" s="71"/>
      <c r="L33" s="71"/>
      <c r="M33" s="71"/>
      <c r="N33" s="71"/>
      <c r="O33" s="71">
        <f>4811467</f>
        <v>4811467</v>
      </c>
      <c r="P33" s="71"/>
      <c r="Q33" s="72">
        <f>16184361</f>
        <v>16184361</v>
      </c>
      <c r="R33" s="73"/>
      <c r="S33" s="74"/>
      <c r="T33" s="71"/>
      <c r="U33" s="71">
        <f>Q33+S33</f>
        <v>16184361</v>
      </c>
      <c r="V33" s="71"/>
      <c r="W33" s="72"/>
      <c r="X33" s="73"/>
      <c r="Y33" s="74"/>
      <c r="Z33" s="71"/>
      <c r="AA33" s="71">
        <f>W33+Y33</f>
        <v>0</v>
      </c>
      <c r="AB33" s="71"/>
      <c r="AC33" s="71">
        <v>-20995828</v>
      </c>
      <c r="AD33" s="71"/>
      <c r="AE33" s="71">
        <f>SUM(E33:O33)+U33+AA33+AC33</f>
        <v>0</v>
      </c>
    </row>
    <row r="34" spans="1:31" ht="13.5" thickBot="1">
      <c r="A34" s="67"/>
      <c r="B34" s="67"/>
      <c r="C34" s="67"/>
      <c r="D34" s="67"/>
      <c r="E34" s="78"/>
      <c r="F34" s="78"/>
      <c r="G34" s="78"/>
      <c r="H34" s="78"/>
      <c r="I34" s="78"/>
      <c r="J34" s="78"/>
      <c r="K34" s="78"/>
      <c r="L34" s="78"/>
      <c r="M34" s="78"/>
      <c r="N34" s="78"/>
      <c r="O34" s="78"/>
      <c r="P34" s="78"/>
      <c r="Q34" s="79"/>
      <c r="R34" s="78"/>
      <c r="S34" s="60"/>
      <c r="T34" s="78"/>
      <c r="U34" s="78"/>
      <c r="V34" s="78"/>
      <c r="W34" s="79"/>
      <c r="X34" s="78"/>
      <c r="Y34" s="60"/>
      <c r="Z34" s="78"/>
      <c r="AA34" s="78"/>
      <c r="AB34" s="78"/>
      <c r="AC34" s="78"/>
      <c r="AD34" s="78"/>
      <c r="AE34" s="78">
        <f>E34+G34+I34+K34+M34+O34+U34+AA34+AC34</f>
        <v>0</v>
      </c>
    </row>
    <row r="35" spans="1:31" ht="13.5" thickTop="1">
      <c r="A35" s="67"/>
      <c r="B35" s="67"/>
      <c r="C35" s="67"/>
      <c r="D35" s="67"/>
      <c r="E35" s="71"/>
      <c r="F35" s="71"/>
      <c r="G35" s="71"/>
      <c r="H35" s="71"/>
      <c r="I35" s="71"/>
      <c r="J35" s="71"/>
      <c r="K35" s="71"/>
      <c r="L35" s="71"/>
      <c r="M35" s="71"/>
      <c r="N35" s="71"/>
      <c r="O35" s="71"/>
      <c r="P35" s="71"/>
      <c r="Q35" s="72"/>
      <c r="R35" s="73"/>
      <c r="S35" s="74"/>
      <c r="T35" s="71"/>
      <c r="U35" s="71"/>
      <c r="V35" s="71"/>
      <c r="W35" s="72"/>
      <c r="X35" s="73"/>
      <c r="Y35" s="74"/>
      <c r="Z35" s="71"/>
      <c r="AA35" s="71"/>
      <c r="AB35" s="71"/>
      <c r="AC35" s="71"/>
      <c r="AD35" s="71"/>
      <c r="AE35" s="71"/>
    </row>
    <row r="36" spans="1:31" ht="12.75">
      <c r="A36" s="66" t="s">
        <v>209</v>
      </c>
      <c r="B36" s="66"/>
      <c r="C36" s="66"/>
      <c r="D36" s="67"/>
      <c r="E36" s="71"/>
      <c r="F36" s="71"/>
      <c r="G36" s="71"/>
      <c r="H36" s="71"/>
      <c r="I36" s="71"/>
      <c r="J36" s="71"/>
      <c r="K36" s="71"/>
      <c r="L36" s="71"/>
      <c r="M36" s="71"/>
      <c r="N36" s="71"/>
      <c r="O36" s="71"/>
      <c r="P36" s="71"/>
      <c r="Q36" s="72"/>
      <c r="R36" s="73"/>
      <c r="S36" s="74"/>
      <c r="T36" s="71"/>
      <c r="U36" s="71"/>
      <c r="V36" s="71"/>
      <c r="W36" s="72"/>
      <c r="X36" s="73"/>
      <c r="Y36" s="74"/>
      <c r="Z36" s="71"/>
      <c r="AA36" s="71"/>
      <c r="AB36" s="71"/>
      <c r="AC36" s="71"/>
      <c r="AD36" s="71"/>
      <c r="AE36" s="71"/>
    </row>
    <row r="37" spans="1:31" ht="12.75">
      <c r="A37" s="67" t="s">
        <v>158</v>
      </c>
      <c r="B37" s="67"/>
      <c r="C37" s="67"/>
      <c r="D37" s="67"/>
      <c r="E37" s="71"/>
      <c r="F37" s="71"/>
      <c r="G37" s="71"/>
      <c r="H37" s="71"/>
      <c r="I37" s="71"/>
      <c r="J37" s="71"/>
      <c r="K37" s="71"/>
      <c r="L37" s="71"/>
      <c r="M37" s="71"/>
      <c r="N37" s="71"/>
      <c r="O37" s="71"/>
      <c r="P37" s="71"/>
      <c r="Q37" s="72"/>
      <c r="R37" s="73"/>
      <c r="S37" s="74"/>
      <c r="T37" s="71"/>
      <c r="U37" s="71"/>
      <c r="V37" s="71"/>
      <c r="W37" s="72"/>
      <c r="X37" s="73"/>
      <c r="Y37" s="74"/>
      <c r="Z37" s="71"/>
      <c r="AA37" s="71"/>
      <c r="AB37" s="71"/>
      <c r="AC37" s="71"/>
      <c r="AD37" s="71"/>
      <c r="AE37" s="71">
        <f>E37+G37+I37+K37+M37+O37+U37+AA37+AC37</f>
        <v>0</v>
      </c>
    </row>
    <row r="38" spans="1:31" ht="12.75">
      <c r="A38" s="67" t="s">
        <v>455</v>
      </c>
      <c r="B38" s="67"/>
      <c r="C38" s="67"/>
      <c r="D38" s="67"/>
      <c r="E38" s="71"/>
      <c r="F38" s="71"/>
      <c r="G38" s="71"/>
      <c r="H38" s="71"/>
      <c r="I38" s="71"/>
      <c r="J38" s="71"/>
      <c r="K38" s="71"/>
      <c r="L38" s="71"/>
      <c r="M38" s="71"/>
      <c r="N38" s="71"/>
      <c r="O38" s="71"/>
      <c r="P38" s="71"/>
      <c r="Q38" s="72"/>
      <c r="R38" s="73"/>
      <c r="S38" s="74"/>
      <c r="T38" s="71"/>
      <c r="U38" s="71"/>
      <c r="V38" s="71"/>
      <c r="W38" s="72"/>
      <c r="X38" s="73"/>
      <c r="Y38" s="74"/>
      <c r="Z38" s="71"/>
      <c r="AA38" s="71"/>
      <c r="AB38" s="71"/>
      <c r="AC38" s="71"/>
      <c r="AD38" s="71"/>
      <c r="AE38" s="71">
        <f>E38+G38+I38+K38+M38+O38+U38+AA38+AC38</f>
        <v>0</v>
      </c>
    </row>
    <row r="39" spans="1:31" ht="12.75">
      <c r="A39" s="67" t="s">
        <v>456</v>
      </c>
      <c r="B39" s="67"/>
      <c r="C39" s="67"/>
      <c r="D39" s="67"/>
      <c r="E39" s="71"/>
      <c r="F39" s="71"/>
      <c r="G39" s="71"/>
      <c r="H39" s="71"/>
      <c r="I39" s="71"/>
      <c r="J39" s="71"/>
      <c r="K39" s="71"/>
      <c r="L39" s="71"/>
      <c r="M39" s="71"/>
      <c r="N39" s="71"/>
      <c r="O39" s="71"/>
      <c r="P39" s="71"/>
      <c r="Q39" s="72"/>
      <c r="R39" s="73"/>
      <c r="S39" s="74"/>
      <c r="T39" s="71"/>
      <c r="U39" s="71"/>
      <c r="V39" s="71"/>
      <c r="W39" s="72"/>
      <c r="X39" s="73"/>
      <c r="Y39" s="74"/>
      <c r="Z39" s="71"/>
      <c r="AA39" s="71"/>
      <c r="AB39" s="71"/>
      <c r="AC39" s="71"/>
      <c r="AD39" s="71"/>
      <c r="AE39" s="71">
        <f>E39+G39+I39+K39+M39+O39+U39+AA39+AC39</f>
        <v>0</v>
      </c>
    </row>
    <row r="40" spans="1:31" ht="12.75">
      <c r="A40" s="67" t="s">
        <v>459</v>
      </c>
      <c r="B40" s="67"/>
      <c r="C40" s="67"/>
      <c r="D40" s="67"/>
      <c r="E40" s="71"/>
      <c r="F40" s="71"/>
      <c r="G40" s="71"/>
      <c r="H40" s="71"/>
      <c r="I40" s="71"/>
      <c r="J40" s="71"/>
      <c r="K40" s="71"/>
      <c r="L40" s="71"/>
      <c r="M40" s="71"/>
      <c r="N40" s="71"/>
      <c r="O40" s="71"/>
      <c r="P40" s="71"/>
      <c r="Q40" s="72"/>
      <c r="R40" s="73"/>
      <c r="S40" s="74"/>
      <c r="T40" s="71"/>
      <c r="U40" s="71">
        <f>Q40+S40</f>
        <v>0</v>
      </c>
      <c r="V40" s="71"/>
      <c r="W40" s="72"/>
      <c r="X40" s="73"/>
      <c r="Y40" s="74"/>
      <c r="Z40" s="71"/>
      <c r="AA40" s="71">
        <f>W40+Y40</f>
        <v>0</v>
      </c>
      <c r="AB40" s="71"/>
      <c r="AC40" s="71"/>
      <c r="AD40" s="71"/>
      <c r="AE40" s="71">
        <f>SUM(E40:O40)+U40+AA40+AC40</f>
        <v>0</v>
      </c>
    </row>
    <row r="41" spans="1:31" ht="12.75">
      <c r="A41" s="67" t="s">
        <v>382</v>
      </c>
      <c r="B41" s="67"/>
      <c r="C41" s="67"/>
      <c r="D41" s="67"/>
      <c r="E41" s="71"/>
      <c r="F41" s="71"/>
      <c r="G41" s="71"/>
      <c r="H41" s="71"/>
      <c r="I41" s="71"/>
      <c r="J41" s="71"/>
      <c r="K41" s="71"/>
      <c r="L41" s="71"/>
      <c r="M41" s="71"/>
      <c r="N41" s="71"/>
      <c r="O41" s="71"/>
      <c r="P41" s="71"/>
      <c r="Q41" s="72"/>
      <c r="R41" s="73"/>
      <c r="S41" s="74"/>
      <c r="T41" s="71"/>
      <c r="U41" s="71"/>
      <c r="V41" s="71"/>
      <c r="W41" s="72"/>
      <c r="X41" s="73"/>
      <c r="Y41" s="74"/>
      <c r="Z41" s="71"/>
      <c r="AA41" s="71"/>
      <c r="AB41" s="71"/>
      <c r="AC41" s="71"/>
      <c r="AD41" s="71"/>
      <c r="AE41" s="71">
        <f>E41+G41+I41+K41+M41+O41+U41+AA41+AC41</f>
        <v>0</v>
      </c>
    </row>
    <row r="42" spans="1:31" ht="12.75">
      <c r="A42" s="67" t="s">
        <v>457</v>
      </c>
      <c r="B42" s="67"/>
      <c r="C42" s="67"/>
      <c r="D42" s="67"/>
      <c r="E42" s="71"/>
      <c r="F42" s="71"/>
      <c r="G42" s="71"/>
      <c r="H42" s="71"/>
      <c r="I42" s="71"/>
      <c r="J42" s="71"/>
      <c r="K42" s="71"/>
      <c r="L42" s="71"/>
      <c r="M42" s="71"/>
      <c r="N42" s="71"/>
      <c r="O42" s="71"/>
      <c r="P42" s="71"/>
      <c r="Q42" s="72"/>
      <c r="R42" s="73"/>
      <c r="S42" s="74"/>
      <c r="T42" s="71"/>
      <c r="U42" s="71"/>
      <c r="V42" s="71"/>
      <c r="W42" s="72"/>
      <c r="X42" s="73"/>
      <c r="Y42" s="74"/>
      <c r="Z42" s="71"/>
      <c r="AA42" s="71"/>
      <c r="AB42" s="71"/>
      <c r="AC42" s="71"/>
      <c r="AD42" s="71"/>
      <c r="AE42" s="71"/>
    </row>
    <row r="43" spans="1:31" ht="12.75">
      <c r="A43" s="67" t="s">
        <v>458</v>
      </c>
      <c r="B43" s="67"/>
      <c r="C43" s="67"/>
      <c r="D43" s="67"/>
      <c r="E43" s="71"/>
      <c r="F43" s="71"/>
      <c r="G43" s="71"/>
      <c r="H43" s="71"/>
      <c r="I43" s="71"/>
      <c r="J43" s="71"/>
      <c r="K43" s="71"/>
      <c r="L43" s="71"/>
      <c r="M43" s="71"/>
      <c r="N43" s="71"/>
      <c r="O43" s="71"/>
      <c r="P43" s="71"/>
      <c r="Q43" s="72"/>
      <c r="R43" s="73"/>
      <c r="S43" s="74"/>
      <c r="T43" s="71"/>
      <c r="U43" s="71"/>
      <c r="V43" s="71"/>
      <c r="W43" s="72"/>
      <c r="X43" s="73"/>
      <c r="Y43" s="74"/>
      <c r="Z43" s="71"/>
      <c r="AA43" s="71"/>
      <c r="AB43" s="71"/>
      <c r="AC43" s="71"/>
      <c r="AD43" s="71"/>
      <c r="AE43" s="71">
        <f>E43+G43+I43+K43+M43+O43+U43+AA43+AC43</f>
        <v>0</v>
      </c>
    </row>
    <row r="44" spans="1:31" ht="12.75">
      <c r="A44" s="67"/>
      <c r="B44" s="67"/>
      <c r="C44" s="67"/>
      <c r="D44" s="67"/>
      <c r="E44" s="75">
        <f>SUM(E37:E43)</f>
        <v>0</v>
      </c>
      <c r="F44" s="75"/>
      <c r="G44" s="75">
        <f>SUM(G37:G43)</f>
        <v>0</v>
      </c>
      <c r="H44" s="75"/>
      <c r="I44" s="75">
        <f>SUM(I37:I43)</f>
        <v>0</v>
      </c>
      <c r="J44" s="75"/>
      <c r="K44" s="75">
        <f>SUM(K37:K43)</f>
        <v>0</v>
      </c>
      <c r="L44" s="75"/>
      <c r="M44" s="75"/>
      <c r="N44" s="75"/>
      <c r="O44" s="75">
        <f>SUM(O37:O43)</f>
        <v>0</v>
      </c>
      <c r="P44" s="75"/>
      <c r="Q44" s="76">
        <f>SUM(Q37:Q43)</f>
        <v>0</v>
      </c>
      <c r="R44" s="75"/>
      <c r="S44" s="77">
        <f>SUM(S37:S43)</f>
        <v>0</v>
      </c>
      <c r="T44" s="75"/>
      <c r="U44" s="75">
        <f>SUM(U37:U43)</f>
        <v>0</v>
      </c>
      <c r="V44" s="75"/>
      <c r="W44" s="76">
        <f>SUM(W37:W43)</f>
        <v>0</v>
      </c>
      <c r="X44" s="75"/>
      <c r="Y44" s="77">
        <f>SUM(Y37:Y43)</f>
        <v>0</v>
      </c>
      <c r="Z44" s="75"/>
      <c r="AA44" s="75">
        <f>SUM(AA37:AA43)</f>
        <v>0</v>
      </c>
      <c r="AB44" s="75"/>
      <c r="AC44" s="75">
        <f>SUM(AC37:AC43)</f>
        <v>0</v>
      </c>
      <c r="AD44" s="75"/>
      <c r="AE44" s="75">
        <f>SUM(AE37:AE43)</f>
        <v>0</v>
      </c>
    </row>
    <row r="45" spans="1:31" ht="12.75">
      <c r="A45" s="67"/>
      <c r="B45" s="67"/>
      <c r="C45" s="67"/>
      <c r="D45" s="67"/>
      <c r="E45" s="73"/>
      <c r="F45" s="73"/>
      <c r="G45" s="73"/>
      <c r="H45" s="73"/>
      <c r="I45" s="73"/>
      <c r="J45" s="73"/>
      <c r="K45" s="73"/>
      <c r="L45" s="73"/>
      <c r="M45" s="73"/>
      <c r="N45" s="73"/>
      <c r="O45" s="73"/>
      <c r="P45" s="73"/>
      <c r="Q45" s="72"/>
      <c r="R45" s="73"/>
      <c r="S45" s="74"/>
      <c r="T45" s="73"/>
      <c r="U45" s="73"/>
      <c r="V45" s="73"/>
      <c r="W45" s="72"/>
      <c r="X45" s="73"/>
      <c r="Y45" s="74"/>
      <c r="Z45" s="73"/>
      <c r="AA45" s="73"/>
      <c r="AB45" s="73"/>
      <c r="AC45" s="73"/>
      <c r="AD45" s="73"/>
      <c r="AE45" s="73"/>
    </row>
    <row r="46" spans="1:31" ht="12.75">
      <c r="A46" s="66" t="s">
        <v>210</v>
      </c>
      <c r="B46" s="67"/>
      <c r="C46" s="67"/>
      <c r="D46" s="67"/>
      <c r="E46" s="73"/>
      <c r="F46" s="73"/>
      <c r="G46" s="73"/>
      <c r="H46" s="73"/>
      <c r="I46" s="73"/>
      <c r="J46" s="73"/>
      <c r="K46" s="73"/>
      <c r="L46" s="73"/>
      <c r="M46" s="73"/>
      <c r="N46" s="73"/>
      <c r="O46" s="73"/>
      <c r="P46" s="73"/>
      <c r="Q46" s="72"/>
      <c r="R46" s="73"/>
      <c r="S46" s="74"/>
      <c r="T46" s="73"/>
      <c r="U46" s="73"/>
      <c r="V46" s="73"/>
      <c r="W46" s="72"/>
      <c r="X46" s="73"/>
      <c r="Y46" s="74"/>
      <c r="Z46" s="73"/>
      <c r="AA46" s="73"/>
      <c r="AB46" s="73"/>
      <c r="AC46" s="73"/>
      <c r="AD46" s="73"/>
      <c r="AE46" s="73"/>
    </row>
    <row r="47" spans="1:31" ht="12.75">
      <c r="A47" s="67" t="s">
        <v>158</v>
      </c>
      <c r="B47" s="67"/>
      <c r="C47" s="67"/>
      <c r="D47" s="67"/>
      <c r="E47" s="73">
        <v>0</v>
      </c>
      <c r="F47" s="73"/>
      <c r="G47" s="73">
        <v>0</v>
      </c>
      <c r="H47" s="73"/>
      <c r="I47" s="73">
        <v>0</v>
      </c>
      <c r="J47" s="73"/>
      <c r="K47" s="73">
        <v>0</v>
      </c>
      <c r="L47" s="73"/>
      <c r="M47" s="73">
        <v>0</v>
      </c>
      <c r="N47" s="73"/>
      <c r="O47" s="73">
        <v>0</v>
      </c>
      <c r="P47" s="73"/>
      <c r="Q47" s="72">
        <v>0</v>
      </c>
      <c r="R47" s="73"/>
      <c r="S47" s="74">
        <v>0</v>
      </c>
      <c r="T47" s="73"/>
      <c r="U47" s="73">
        <v>0</v>
      </c>
      <c r="V47" s="73"/>
      <c r="W47" s="72">
        <v>0</v>
      </c>
      <c r="X47" s="73"/>
      <c r="Y47" s="74">
        <v>0</v>
      </c>
      <c r="Z47" s="73"/>
      <c r="AA47" s="71">
        <f>W47+Y47</f>
        <v>0</v>
      </c>
      <c r="AB47" s="73"/>
      <c r="AC47" s="73">
        <v>0</v>
      </c>
      <c r="AD47" s="73"/>
      <c r="AE47" s="71">
        <f>E47+G47+I47+K47+M47+O47+U47+AA47+AC47</f>
        <v>0</v>
      </c>
    </row>
    <row r="48" spans="1:31" ht="12.75">
      <c r="A48" s="67" t="s">
        <v>455</v>
      </c>
      <c r="B48" s="67"/>
      <c r="C48" s="67"/>
      <c r="D48" s="67"/>
      <c r="E48" s="73">
        <v>0</v>
      </c>
      <c r="F48" s="73"/>
      <c r="G48" s="73">
        <v>0</v>
      </c>
      <c r="H48" s="73"/>
      <c r="I48" s="73">
        <v>0</v>
      </c>
      <c r="J48" s="73"/>
      <c r="K48" s="73">
        <v>0</v>
      </c>
      <c r="L48" s="73"/>
      <c r="M48" s="73">
        <v>0</v>
      </c>
      <c r="N48" s="73"/>
      <c r="O48" s="73">
        <v>0</v>
      </c>
      <c r="P48" s="73"/>
      <c r="Q48" s="72">
        <v>-155880</v>
      </c>
      <c r="R48" s="73"/>
      <c r="S48" s="74">
        <v>0</v>
      </c>
      <c r="T48" s="73"/>
      <c r="U48" s="73">
        <v>0</v>
      </c>
      <c r="V48" s="73"/>
      <c r="W48" s="72">
        <v>0</v>
      </c>
      <c r="X48" s="73"/>
      <c r="Y48" s="74">
        <v>0</v>
      </c>
      <c r="Z48" s="73"/>
      <c r="AA48" s="71">
        <f>W48+Y48</f>
        <v>0</v>
      </c>
      <c r="AB48" s="73"/>
      <c r="AC48" s="73">
        <v>0</v>
      </c>
      <c r="AD48" s="73"/>
      <c r="AE48" s="71">
        <f>E48+G48+I48+K48+M48+O48+U48+AA48+AC48</f>
        <v>0</v>
      </c>
    </row>
    <row r="49" spans="1:31" ht="12.75">
      <c r="A49" s="67" t="s">
        <v>456</v>
      </c>
      <c r="B49" s="67"/>
      <c r="C49" s="67"/>
      <c r="D49" s="67"/>
      <c r="E49" s="73">
        <v>0</v>
      </c>
      <c r="F49" s="73"/>
      <c r="G49" s="73">
        <v>0</v>
      </c>
      <c r="H49" s="73"/>
      <c r="I49" s="73">
        <v>0</v>
      </c>
      <c r="J49" s="73"/>
      <c r="K49" s="73">
        <v>0</v>
      </c>
      <c r="L49" s="73"/>
      <c r="M49" s="73">
        <v>0</v>
      </c>
      <c r="N49" s="73"/>
      <c r="O49" s="73">
        <v>0</v>
      </c>
      <c r="P49" s="73"/>
      <c r="Q49" s="72">
        <v>0</v>
      </c>
      <c r="R49" s="73"/>
      <c r="S49" s="74">
        <v>0</v>
      </c>
      <c r="T49" s="73"/>
      <c r="U49" s="73">
        <v>0</v>
      </c>
      <c r="V49" s="73"/>
      <c r="W49" s="72">
        <v>0</v>
      </c>
      <c r="X49" s="73"/>
      <c r="Y49" s="74">
        <v>0</v>
      </c>
      <c r="Z49" s="73"/>
      <c r="AA49" s="71">
        <f>W49+Y49</f>
        <v>0</v>
      </c>
      <c r="AB49" s="73"/>
      <c r="AC49" s="73">
        <v>0</v>
      </c>
      <c r="AD49" s="73"/>
      <c r="AE49" s="71">
        <f>E49+G49+I49+K49+M49+O49+U49+AA49+AC49</f>
        <v>0</v>
      </c>
    </row>
    <row r="50" spans="1:31" ht="12.75">
      <c r="A50" s="67" t="s">
        <v>459</v>
      </c>
      <c r="B50" s="67"/>
      <c r="C50" s="67"/>
      <c r="D50" s="67"/>
      <c r="E50" s="73">
        <v>0</v>
      </c>
      <c r="F50" s="73"/>
      <c r="G50" s="73">
        <v>0</v>
      </c>
      <c r="H50" s="73"/>
      <c r="I50" s="73">
        <v>0</v>
      </c>
      <c r="J50" s="73"/>
      <c r="K50" s="73">
        <v>0</v>
      </c>
      <c r="L50" s="73"/>
      <c r="M50" s="73">
        <v>0</v>
      </c>
      <c r="N50" s="73"/>
      <c r="O50" s="73">
        <v>0</v>
      </c>
      <c r="P50" s="73"/>
      <c r="Q50" s="72">
        <v>0</v>
      </c>
      <c r="R50" s="73"/>
      <c r="S50" s="74">
        <v>0</v>
      </c>
      <c r="T50" s="73"/>
      <c r="U50" s="73">
        <v>0</v>
      </c>
      <c r="V50" s="73"/>
      <c r="W50" s="72">
        <v>0</v>
      </c>
      <c r="X50" s="73"/>
      <c r="Y50" s="74">
        <v>0</v>
      </c>
      <c r="Z50" s="73"/>
      <c r="AA50" s="71">
        <f>W50+Y50</f>
        <v>0</v>
      </c>
      <c r="AB50" s="73"/>
      <c r="AC50" s="73">
        <v>0</v>
      </c>
      <c r="AD50" s="73"/>
      <c r="AE50" s="71">
        <f>E50+G50+I50+K50+M50+O50+U50+AA50+AC50</f>
        <v>0</v>
      </c>
    </row>
    <row r="51" spans="1:31" ht="12.75">
      <c r="A51" s="67" t="s">
        <v>382</v>
      </c>
      <c r="B51" s="67"/>
      <c r="C51" s="67"/>
      <c r="D51" s="67"/>
      <c r="E51" s="73">
        <v>0</v>
      </c>
      <c r="F51" s="73"/>
      <c r="G51" s="73">
        <v>0</v>
      </c>
      <c r="H51" s="73"/>
      <c r="I51" s="73">
        <v>0</v>
      </c>
      <c r="J51" s="73"/>
      <c r="K51" s="73">
        <v>0</v>
      </c>
      <c r="L51" s="73"/>
      <c r="M51" s="73">
        <v>0</v>
      </c>
      <c r="N51" s="73"/>
      <c r="O51" s="73">
        <v>0</v>
      </c>
      <c r="P51" s="73"/>
      <c r="Q51" s="72">
        <v>0</v>
      </c>
      <c r="R51" s="73"/>
      <c r="S51" s="74">
        <v>0</v>
      </c>
      <c r="T51" s="73"/>
      <c r="U51" s="73">
        <v>0</v>
      </c>
      <c r="V51" s="73"/>
      <c r="W51" s="72">
        <v>0</v>
      </c>
      <c r="X51" s="73"/>
      <c r="Y51" s="74">
        <v>0</v>
      </c>
      <c r="Z51" s="73"/>
      <c r="AA51" s="71">
        <f>W51+Y51</f>
        <v>0</v>
      </c>
      <c r="AB51" s="73"/>
      <c r="AC51" s="73">
        <v>0</v>
      </c>
      <c r="AD51" s="73"/>
      <c r="AE51" s="71">
        <f>E51+G51+I51+K51+M51+O51+U51+AA51+AC51</f>
        <v>0</v>
      </c>
    </row>
    <row r="52" spans="1:31" ht="12.75">
      <c r="A52" s="67" t="s">
        <v>457</v>
      </c>
      <c r="B52" s="67"/>
      <c r="C52" s="67"/>
      <c r="D52" s="67"/>
      <c r="E52" s="73"/>
      <c r="F52" s="73"/>
      <c r="G52" s="73"/>
      <c r="H52" s="73"/>
      <c r="I52" s="73"/>
      <c r="J52" s="73"/>
      <c r="K52" s="73"/>
      <c r="L52" s="73"/>
      <c r="M52" s="73"/>
      <c r="N52" s="73"/>
      <c r="O52" s="73"/>
      <c r="P52" s="73"/>
      <c r="Q52" s="72"/>
      <c r="R52" s="73"/>
      <c r="S52" s="74"/>
      <c r="T52" s="73"/>
      <c r="U52" s="73"/>
      <c r="V52" s="73"/>
      <c r="W52" s="72"/>
      <c r="X52" s="73"/>
      <c r="Y52" s="74"/>
      <c r="Z52" s="73"/>
      <c r="AA52" s="71"/>
      <c r="AB52" s="73"/>
      <c r="AC52" s="73"/>
      <c r="AD52" s="73"/>
      <c r="AE52" s="71"/>
    </row>
    <row r="53" spans="1:31" ht="12.75">
      <c r="A53" s="67" t="s">
        <v>458</v>
      </c>
      <c r="B53" s="67"/>
      <c r="C53" s="67"/>
      <c r="D53" s="67"/>
      <c r="E53" s="73">
        <v>0</v>
      </c>
      <c r="F53" s="73"/>
      <c r="G53" s="73">
        <v>0</v>
      </c>
      <c r="H53" s="73"/>
      <c r="I53" s="73">
        <v>0</v>
      </c>
      <c r="J53" s="73"/>
      <c r="K53" s="73">
        <v>0</v>
      </c>
      <c r="L53" s="73"/>
      <c r="M53" s="73">
        <v>0</v>
      </c>
      <c r="N53" s="73"/>
      <c r="O53" s="73">
        <v>0</v>
      </c>
      <c r="P53" s="73"/>
      <c r="Q53" s="72">
        <v>0</v>
      </c>
      <c r="R53" s="73"/>
      <c r="S53" s="74">
        <v>0</v>
      </c>
      <c r="T53" s="73"/>
      <c r="U53" s="73">
        <v>0</v>
      </c>
      <c r="V53" s="73"/>
      <c r="W53" s="72">
        <v>0</v>
      </c>
      <c r="X53" s="73"/>
      <c r="Y53" s="74">
        <v>0</v>
      </c>
      <c r="Z53" s="73"/>
      <c r="AA53" s="71">
        <f>W53+Y53</f>
        <v>0</v>
      </c>
      <c r="AB53" s="73"/>
      <c r="AC53" s="73">
        <v>0</v>
      </c>
      <c r="AD53" s="73"/>
      <c r="AE53" s="71">
        <f>E53+G53+I53+K53+M53+O53+U53+AA53+AC53</f>
        <v>0</v>
      </c>
    </row>
    <row r="54" spans="1:31" ht="12.75">
      <c r="A54" s="67"/>
      <c r="B54" s="67"/>
      <c r="C54" s="67"/>
      <c r="D54" s="67"/>
      <c r="E54" s="75">
        <f>SUM(E47:E53)</f>
        <v>0</v>
      </c>
      <c r="F54" s="75"/>
      <c r="G54" s="75">
        <f>SUM(G47:G53)</f>
        <v>0</v>
      </c>
      <c r="H54" s="75"/>
      <c r="I54" s="75">
        <f>SUM(I47:I53)</f>
        <v>0</v>
      </c>
      <c r="J54" s="75"/>
      <c r="K54" s="75">
        <f>SUM(K47:K53)</f>
        <v>0</v>
      </c>
      <c r="L54" s="75"/>
      <c r="M54" s="75">
        <f>SUM(M47:M53)</f>
        <v>0</v>
      </c>
      <c r="N54" s="75"/>
      <c r="O54" s="75">
        <f>SUM(O47:O53)</f>
        <v>0</v>
      </c>
      <c r="P54" s="75"/>
      <c r="Q54" s="76">
        <f>SUM(Q47:Q53)</f>
        <v>-155880</v>
      </c>
      <c r="R54" s="75"/>
      <c r="S54" s="77">
        <f>SUM(S47:S53)</f>
        <v>0</v>
      </c>
      <c r="T54" s="75"/>
      <c r="U54" s="75">
        <f>SUM(U47:U53)</f>
        <v>0</v>
      </c>
      <c r="V54" s="75"/>
      <c r="W54" s="76">
        <f>SUM(W47:W53)</f>
        <v>0</v>
      </c>
      <c r="X54" s="75"/>
      <c r="Y54" s="77">
        <f>SUM(Y47:Y53)</f>
        <v>0</v>
      </c>
      <c r="Z54" s="75"/>
      <c r="AA54" s="75">
        <f>SUM(AA47:AA53)</f>
        <v>0</v>
      </c>
      <c r="AB54" s="75"/>
      <c r="AC54" s="75">
        <f>SUM(AC47:AC53)</f>
        <v>0</v>
      </c>
      <c r="AD54" s="75"/>
      <c r="AE54" s="75">
        <f>SUM(AE47:AE53)</f>
        <v>0</v>
      </c>
    </row>
    <row r="55" spans="1:31" ht="12.75">
      <c r="A55" s="67"/>
      <c r="B55" s="67"/>
      <c r="C55" s="67"/>
      <c r="D55" s="67"/>
      <c r="E55" s="71"/>
      <c r="F55" s="71"/>
      <c r="G55" s="71"/>
      <c r="H55" s="71"/>
      <c r="I55" s="71"/>
      <c r="J55" s="71"/>
      <c r="K55" s="71"/>
      <c r="L55" s="71"/>
      <c r="M55" s="71"/>
      <c r="N55" s="71"/>
      <c r="O55" s="71"/>
      <c r="P55" s="71"/>
      <c r="Q55" s="72"/>
      <c r="R55" s="73"/>
      <c r="S55" s="74"/>
      <c r="T55" s="71"/>
      <c r="U55" s="71"/>
      <c r="V55" s="71"/>
      <c r="W55" s="72"/>
      <c r="X55" s="73"/>
      <c r="Y55" s="74"/>
      <c r="Z55" s="71"/>
      <c r="AA55" s="71"/>
      <c r="AB55" s="71"/>
      <c r="AC55" s="71"/>
      <c r="AD55" s="71"/>
      <c r="AE55" s="71"/>
    </row>
    <row r="56" spans="1:31" ht="12.75">
      <c r="A56" s="66" t="s">
        <v>217</v>
      </c>
      <c r="B56" s="67"/>
      <c r="C56" s="67"/>
      <c r="D56" s="67"/>
      <c r="E56" s="71"/>
      <c r="F56" s="71"/>
      <c r="G56" s="71"/>
      <c r="H56" s="71"/>
      <c r="I56" s="71"/>
      <c r="J56" s="71"/>
      <c r="K56" s="71"/>
      <c r="L56" s="71"/>
      <c r="M56" s="71"/>
      <c r="N56" s="71"/>
      <c r="O56" s="71"/>
      <c r="P56" s="71"/>
      <c r="Q56" s="72"/>
      <c r="R56" s="73"/>
      <c r="S56" s="74"/>
      <c r="T56" s="71"/>
      <c r="U56" s="71"/>
      <c r="V56" s="71"/>
      <c r="W56" s="72"/>
      <c r="X56" s="73"/>
      <c r="Y56" s="74"/>
      <c r="Z56" s="71"/>
      <c r="AA56" s="71"/>
      <c r="AB56" s="71"/>
      <c r="AC56" s="71"/>
      <c r="AD56" s="71"/>
      <c r="AE56" s="71"/>
    </row>
    <row r="57" spans="1:31" ht="12.75">
      <c r="A57" s="67"/>
      <c r="B57" s="67"/>
      <c r="C57" s="67"/>
      <c r="D57" s="67"/>
      <c r="E57" s="71">
        <v>0</v>
      </c>
      <c r="F57" s="71"/>
      <c r="G57" s="71">
        <v>0</v>
      </c>
      <c r="H57" s="71"/>
      <c r="I57" s="71">
        <v>0</v>
      </c>
      <c r="J57" s="71"/>
      <c r="K57" s="71">
        <v>0</v>
      </c>
      <c r="L57" s="71"/>
      <c r="M57" s="71">
        <v>0</v>
      </c>
      <c r="N57" s="71"/>
      <c r="O57" s="71">
        <v>0</v>
      </c>
      <c r="P57" s="71"/>
      <c r="Q57" s="72">
        <v>0</v>
      </c>
      <c r="R57" s="73"/>
      <c r="S57" s="74">
        <v>0</v>
      </c>
      <c r="T57" s="71"/>
      <c r="U57" s="71">
        <f>Q57+S57</f>
        <v>0</v>
      </c>
      <c r="V57" s="71"/>
      <c r="W57" s="72"/>
      <c r="X57" s="73"/>
      <c r="Y57" s="74">
        <v>0</v>
      </c>
      <c r="Z57" s="71"/>
      <c r="AA57" s="71">
        <f>W57+Y57</f>
        <v>0</v>
      </c>
      <c r="AB57" s="71"/>
      <c r="AC57" s="71">
        <v>0</v>
      </c>
      <c r="AD57" s="71"/>
      <c r="AE57" s="71">
        <f>E57+G57+I57+K57+M57+O57+U57+AA57+AC57</f>
        <v>0</v>
      </c>
    </row>
    <row r="58" spans="1:31" ht="12.75">
      <c r="A58" s="67"/>
      <c r="B58" s="67"/>
      <c r="C58" s="67"/>
      <c r="D58" s="67"/>
      <c r="E58" s="71"/>
      <c r="F58" s="71"/>
      <c r="G58" s="71"/>
      <c r="H58" s="71"/>
      <c r="I58" s="71"/>
      <c r="J58" s="71"/>
      <c r="K58" s="71"/>
      <c r="L58" s="71"/>
      <c r="M58" s="71"/>
      <c r="N58" s="71"/>
      <c r="O58" s="71"/>
      <c r="P58" s="71"/>
      <c r="Q58" s="72"/>
      <c r="R58" s="73"/>
      <c r="S58" s="74"/>
      <c r="T58" s="71"/>
      <c r="U58" s="71"/>
      <c r="V58" s="71"/>
      <c r="W58" s="72"/>
      <c r="X58" s="73"/>
      <c r="Y58" s="74"/>
      <c r="Z58" s="71"/>
      <c r="AA58" s="71"/>
      <c r="AB58" s="71"/>
      <c r="AC58" s="71"/>
      <c r="AD58" s="71"/>
      <c r="AE58" s="71">
        <f>E58+G58+I58+K58+M58+O58+U58+AA58+AC58</f>
        <v>0</v>
      </c>
    </row>
    <row r="59" spans="1:31" ht="12.75">
      <c r="A59" s="67"/>
      <c r="B59" s="67"/>
      <c r="C59" s="67"/>
      <c r="D59" s="67"/>
      <c r="E59" s="75">
        <f>SUM(E57:E58)</f>
        <v>0</v>
      </c>
      <c r="F59" s="75"/>
      <c r="G59" s="75">
        <f>SUM(G57:G58)</f>
        <v>0</v>
      </c>
      <c r="H59" s="75"/>
      <c r="I59" s="75">
        <f>SUM(I57:I58)</f>
        <v>0</v>
      </c>
      <c r="J59" s="75"/>
      <c r="K59" s="75">
        <f>SUM(K57:K58)</f>
        <v>0</v>
      </c>
      <c r="L59" s="75"/>
      <c r="M59" s="75">
        <f>SUM(M57:M58)</f>
        <v>0</v>
      </c>
      <c r="N59" s="75"/>
      <c r="O59" s="75">
        <f>SUM(O57:O58)</f>
        <v>0</v>
      </c>
      <c r="P59" s="75"/>
      <c r="Q59" s="76">
        <f>SUM(Q57:Q58)</f>
        <v>0</v>
      </c>
      <c r="R59" s="75"/>
      <c r="S59" s="77">
        <f>SUM(S57:S58)</f>
        <v>0</v>
      </c>
      <c r="T59" s="75"/>
      <c r="U59" s="75">
        <f>SUM(U57:U58)</f>
        <v>0</v>
      </c>
      <c r="V59" s="75"/>
      <c r="W59" s="76">
        <f>SUM(W57:W58)</f>
        <v>0</v>
      </c>
      <c r="X59" s="75"/>
      <c r="Y59" s="77">
        <f>SUM(Y57:Y58)</f>
        <v>0</v>
      </c>
      <c r="Z59" s="75"/>
      <c r="AA59" s="75">
        <f>SUM(AA57:AA58)</f>
        <v>0</v>
      </c>
      <c r="AB59" s="75"/>
      <c r="AC59" s="75">
        <f>SUM(AC57:AC58)</f>
        <v>0</v>
      </c>
      <c r="AD59" s="75"/>
      <c r="AE59" s="75">
        <f>SUM(AE57:AE58)</f>
        <v>0</v>
      </c>
    </row>
    <row r="60" spans="1:31" ht="12.75">
      <c r="A60" s="67"/>
      <c r="B60" s="67"/>
      <c r="C60" s="67"/>
      <c r="D60" s="67"/>
      <c r="E60" s="71"/>
      <c r="F60" s="71"/>
      <c r="G60" s="71"/>
      <c r="H60" s="71"/>
      <c r="I60" s="71"/>
      <c r="J60" s="71"/>
      <c r="K60" s="71"/>
      <c r="L60" s="71"/>
      <c r="M60" s="71"/>
      <c r="N60" s="71"/>
      <c r="O60" s="71"/>
      <c r="P60" s="71"/>
      <c r="Q60" s="72"/>
      <c r="R60" s="73"/>
      <c r="S60" s="74"/>
      <c r="T60" s="71"/>
      <c r="U60" s="71"/>
      <c r="V60" s="71"/>
      <c r="W60" s="72"/>
      <c r="X60" s="73"/>
      <c r="Y60" s="74"/>
      <c r="Z60" s="71"/>
      <c r="AA60" s="71"/>
      <c r="AB60" s="71"/>
      <c r="AC60" s="71"/>
      <c r="AD60" s="71"/>
      <c r="AE60" s="71"/>
    </row>
    <row r="61" spans="1:31" ht="12.75">
      <c r="A61" s="66" t="s">
        <v>4</v>
      </c>
      <c r="B61" s="66"/>
      <c r="C61" s="66"/>
      <c r="D61" s="67"/>
      <c r="E61" s="71"/>
      <c r="F61" s="71"/>
      <c r="G61" s="71"/>
      <c r="H61" s="71"/>
      <c r="I61" s="71"/>
      <c r="J61" s="71"/>
      <c r="K61" s="71"/>
      <c r="L61" s="71"/>
      <c r="M61" s="71"/>
      <c r="N61" s="71"/>
      <c r="O61" s="71"/>
      <c r="P61" s="71"/>
      <c r="Q61" s="72"/>
      <c r="R61" s="73"/>
      <c r="S61" s="74"/>
      <c r="T61" s="71"/>
      <c r="U61" s="71"/>
      <c r="V61" s="71"/>
      <c r="W61" s="72"/>
      <c r="X61" s="73"/>
      <c r="Y61" s="74"/>
      <c r="Z61" s="71"/>
      <c r="AA61" s="71"/>
      <c r="AB61" s="71"/>
      <c r="AC61" s="71"/>
      <c r="AD61" s="71"/>
      <c r="AE61" s="71"/>
    </row>
    <row r="62" spans="1:31" ht="12.75">
      <c r="A62" s="67" t="s">
        <v>158</v>
      </c>
      <c r="B62" s="67"/>
      <c r="C62" s="67"/>
      <c r="D62" s="67"/>
      <c r="E62" s="71"/>
      <c r="F62" s="71"/>
      <c r="G62" s="71"/>
      <c r="H62" s="71"/>
      <c r="I62" s="71"/>
      <c r="J62" s="71"/>
      <c r="K62" s="71"/>
      <c r="L62" s="71"/>
      <c r="M62" s="71"/>
      <c r="N62" s="71"/>
      <c r="O62" s="71"/>
      <c r="P62" s="71"/>
      <c r="Q62" s="72"/>
      <c r="R62" s="73"/>
      <c r="S62" s="74"/>
      <c r="T62" s="71"/>
      <c r="U62" s="71"/>
      <c r="V62" s="71"/>
      <c r="W62" s="72"/>
      <c r="X62" s="73"/>
      <c r="Y62" s="74"/>
      <c r="Z62" s="71"/>
      <c r="AA62" s="71"/>
      <c r="AB62" s="71"/>
      <c r="AC62" s="71"/>
      <c r="AD62" s="71"/>
      <c r="AE62" s="71">
        <f>E62+G62+I62+K62+M62+O62+U62+AA62+AC62</f>
        <v>0</v>
      </c>
    </row>
    <row r="63" spans="1:31" ht="12.75">
      <c r="A63" s="67" t="s">
        <v>455</v>
      </c>
      <c r="B63" s="67"/>
      <c r="C63" s="67"/>
      <c r="D63" s="67"/>
      <c r="E63" s="71"/>
      <c r="F63" s="71"/>
      <c r="G63" s="71"/>
      <c r="H63" s="71"/>
      <c r="I63" s="71"/>
      <c r="J63" s="71"/>
      <c r="K63" s="71"/>
      <c r="L63" s="71"/>
      <c r="M63" s="71"/>
      <c r="N63" s="71"/>
      <c r="O63" s="71"/>
      <c r="P63" s="71"/>
      <c r="Q63" s="72"/>
      <c r="R63" s="73"/>
      <c r="S63" s="74"/>
      <c r="T63" s="71"/>
      <c r="U63" s="71"/>
      <c r="V63" s="71"/>
      <c r="W63" s="72"/>
      <c r="X63" s="73"/>
      <c r="Y63" s="74"/>
      <c r="Z63" s="71"/>
      <c r="AA63" s="71"/>
      <c r="AB63" s="71"/>
      <c r="AC63" s="71"/>
      <c r="AD63" s="71"/>
      <c r="AE63" s="71">
        <f>E63+G63+I63+K63+M63+O63+U63+AA63+AC63</f>
        <v>0</v>
      </c>
    </row>
    <row r="64" spans="1:31" ht="12.75">
      <c r="A64" s="67" t="s">
        <v>456</v>
      </c>
      <c r="B64" s="67"/>
      <c r="C64" s="67"/>
      <c r="D64" s="67"/>
      <c r="E64" s="71"/>
      <c r="F64" s="71"/>
      <c r="G64" s="71"/>
      <c r="H64" s="71"/>
      <c r="I64" s="71"/>
      <c r="J64" s="71"/>
      <c r="K64" s="71"/>
      <c r="L64" s="71"/>
      <c r="M64" s="71"/>
      <c r="N64" s="71"/>
      <c r="O64" s="71"/>
      <c r="P64" s="71"/>
      <c r="Q64" s="72"/>
      <c r="R64" s="73"/>
      <c r="S64" s="74"/>
      <c r="T64" s="71"/>
      <c r="U64" s="71"/>
      <c r="V64" s="71"/>
      <c r="W64" s="72"/>
      <c r="X64" s="73"/>
      <c r="Y64" s="74"/>
      <c r="Z64" s="71"/>
      <c r="AA64" s="71"/>
      <c r="AB64" s="71"/>
      <c r="AC64" s="71"/>
      <c r="AD64" s="71"/>
      <c r="AE64" s="71">
        <f>E64+G64+I64+K64+M64+O64+U64+AA64+AC64</f>
        <v>0</v>
      </c>
    </row>
    <row r="65" spans="1:31" ht="12.75">
      <c r="A65" s="67" t="s">
        <v>459</v>
      </c>
      <c r="B65" s="67"/>
      <c r="C65" s="67"/>
      <c r="D65" s="67"/>
      <c r="E65" s="71"/>
      <c r="F65" s="71"/>
      <c r="G65" s="71"/>
      <c r="H65" s="71"/>
      <c r="I65" s="71"/>
      <c r="J65" s="71"/>
      <c r="K65" s="71"/>
      <c r="L65" s="71"/>
      <c r="M65" s="71" t="e">
        <f>#REF!</f>
        <v>#REF!</v>
      </c>
      <c r="N65" s="71"/>
      <c r="O65" s="71" t="e">
        <f>#REF!</f>
        <v>#REF!</v>
      </c>
      <c r="P65" s="71"/>
      <c r="Q65" s="72" t="e">
        <f>#REF!+#REF!</f>
        <v>#REF!</v>
      </c>
      <c r="R65" s="73"/>
      <c r="S65" s="74" t="e">
        <f>#REF!</f>
        <v>#REF!</v>
      </c>
      <c r="T65" s="71"/>
      <c r="U65" s="71" t="e">
        <f>Q65+S65</f>
        <v>#REF!</v>
      </c>
      <c r="V65" s="71"/>
      <c r="W65" s="72" t="e">
        <f>#REF!+#REF!+#REF!</f>
        <v>#REF!</v>
      </c>
      <c r="X65" s="73"/>
      <c r="Y65" s="74">
        <v>0</v>
      </c>
      <c r="Z65" s="71"/>
      <c r="AA65" s="71" t="e">
        <f>W65+Y65</f>
        <v>#REF!</v>
      </c>
      <c r="AB65" s="71"/>
      <c r="AC65" s="71" t="e">
        <f>#REF!+#REF!</f>
        <v>#REF!</v>
      </c>
      <c r="AD65" s="71"/>
      <c r="AE65" s="71" t="e">
        <f>SUM(E65:O65)+U65+AA65+AC65</f>
        <v>#REF!</v>
      </c>
    </row>
    <row r="66" spans="1:31" ht="12.75">
      <c r="A66" s="67" t="s">
        <v>382</v>
      </c>
      <c r="B66" s="67"/>
      <c r="C66" s="67"/>
      <c r="D66" s="67"/>
      <c r="E66" s="71"/>
      <c r="F66" s="71"/>
      <c r="G66" s="71"/>
      <c r="H66" s="71"/>
      <c r="I66" s="71"/>
      <c r="J66" s="71"/>
      <c r="K66" s="71"/>
      <c r="L66" s="71"/>
      <c r="M66" s="71"/>
      <c r="N66" s="71"/>
      <c r="O66" s="71"/>
      <c r="P66" s="71"/>
      <c r="Q66" s="72"/>
      <c r="R66" s="73"/>
      <c r="S66" s="74"/>
      <c r="T66" s="71"/>
      <c r="U66" s="71"/>
      <c r="V66" s="71"/>
      <c r="W66" s="72"/>
      <c r="X66" s="73"/>
      <c r="Y66" s="74"/>
      <c r="Z66" s="71"/>
      <c r="AA66" s="71"/>
      <c r="AB66" s="71"/>
      <c r="AC66" s="71"/>
      <c r="AD66" s="71"/>
      <c r="AE66" s="71">
        <f>E66+G66+I66+K66+M66+O66+U66+AA66+AC66</f>
        <v>0</v>
      </c>
    </row>
    <row r="67" spans="1:31" ht="12.75">
      <c r="A67" s="67" t="s">
        <v>457</v>
      </c>
      <c r="B67" s="67"/>
      <c r="C67" s="67"/>
      <c r="D67" s="67"/>
      <c r="E67" s="71"/>
      <c r="F67" s="71"/>
      <c r="G67" s="71"/>
      <c r="H67" s="71"/>
      <c r="I67" s="71"/>
      <c r="J67" s="71"/>
      <c r="K67" s="71"/>
      <c r="L67" s="71"/>
      <c r="M67" s="71"/>
      <c r="N67" s="71"/>
      <c r="O67" s="71"/>
      <c r="P67" s="71"/>
      <c r="Q67" s="72"/>
      <c r="R67" s="73"/>
      <c r="S67" s="74"/>
      <c r="T67" s="71"/>
      <c r="U67" s="71"/>
      <c r="V67" s="71"/>
      <c r="W67" s="72"/>
      <c r="X67" s="73"/>
      <c r="Y67" s="74"/>
      <c r="Z67" s="71"/>
      <c r="AA67" s="71"/>
      <c r="AB67" s="71"/>
      <c r="AC67" s="71"/>
      <c r="AD67" s="71"/>
      <c r="AE67" s="71"/>
    </row>
    <row r="68" spans="1:31" ht="12.75">
      <c r="A68" s="67" t="s">
        <v>458</v>
      </c>
      <c r="B68" s="67"/>
      <c r="C68" s="67"/>
      <c r="D68" s="67"/>
      <c r="E68" s="71"/>
      <c r="F68" s="71"/>
      <c r="G68" s="71"/>
      <c r="H68" s="71"/>
      <c r="I68" s="71"/>
      <c r="J68" s="71"/>
      <c r="K68" s="71"/>
      <c r="L68" s="71"/>
      <c r="M68" s="71"/>
      <c r="N68" s="71"/>
      <c r="O68" s="71"/>
      <c r="P68" s="71"/>
      <c r="Q68" s="72"/>
      <c r="R68" s="73"/>
      <c r="S68" s="74"/>
      <c r="T68" s="71"/>
      <c r="U68" s="71"/>
      <c r="V68" s="71"/>
      <c r="W68" s="72"/>
      <c r="X68" s="73"/>
      <c r="Y68" s="74"/>
      <c r="Z68" s="71"/>
      <c r="AA68" s="71"/>
      <c r="AB68" s="71"/>
      <c r="AC68" s="71"/>
      <c r="AD68" s="71"/>
      <c r="AE68" s="71">
        <f>E68+G68+I68+K68+M68+O68+U68+AA68+AC68</f>
        <v>0</v>
      </c>
    </row>
    <row r="69" spans="1:31" ht="12.75">
      <c r="A69" s="67"/>
      <c r="B69" s="67"/>
      <c r="C69" s="67"/>
      <c r="D69" s="67"/>
      <c r="E69" s="75">
        <f>SUM(E62:E68)</f>
        <v>0</v>
      </c>
      <c r="F69" s="75"/>
      <c r="G69" s="75">
        <f>SUM(G62:G68)</f>
        <v>0</v>
      </c>
      <c r="H69" s="75"/>
      <c r="I69" s="75">
        <f>SUM(I62:I68)</f>
        <v>0</v>
      </c>
      <c r="J69" s="75"/>
      <c r="K69" s="75">
        <f>SUM(K62:K68)</f>
        <v>0</v>
      </c>
      <c r="L69" s="75"/>
      <c r="M69" s="75" t="e">
        <f>SUM(M62:M68)</f>
        <v>#REF!</v>
      </c>
      <c r="N69" s="75"/>
      <c r="O69" s="75" t="e">
        <f>SUM(O62:O68)</f>
        <v>#REF!</v>
      </c>
      <c r="P69" s="75"/>
      <c r="Q69" s="76" t="e">
        <f>SUM(Q62:Q68)</f>
        <v>#REF!</v>
      </c>
      <c r="R69" s="75"/>
      <c r="S69" s="77" t="e">
        <f>SUM(S62:S68)</f>
        <v>#REF!</v>
      </c>
      <c r="T69" s="75"/>
      <c r="U69" s="75" t="e">
        <f>SUM(U62:U68)</f>
        <v>#REF!</v>
      </c>
      <c r="V69" s="75"/>
      <c r="W69" s="76" t="e">
        <f>SUM(W62:W68)</f>
        <v>#REF!</v>
      </c>
      <c r="X69" s="75"/>
      <c r="Y69" s="77">
        <f>SUM(Y62:Y68)</f>
        <v>0</v>
      </c>
      <c r="Z69" s="75"/>
      <c r="AA69" s="75" t="e">
        <f>SUM(AA62:AA68)</f>
        <v>#REF!</v>
      </c>
      <c r="AB69" s="75"/>
      <c r="AC69" s="75" t="e">
        <f>SUM(AC62:AC68)</f>
        <v>#REF!</v>
      </c>
      <c r="AD69" s="75">
        <f>SUM(AD62:AD68)</f>
        <v>0</v>
      </c>
      <c r="AE69" s="75" t="e">
        <f>SUM(AE62:AE68)</f>
        <v>#REF!</v>
      </c>
    </row>
    <row r="70" spans="1:31" ht="12.75">
      <c r="A70" s="2" t="s">
        <v>431</v>
      </c>
      <c r="E70" s="5"/>
      <c r="F70" s="5"/>
      <c r="G70" s="5"/>
      <c r="H70" s="5"/>
      <c r="I70" s="5"/>
      <c r="J70" s="5"/>
      <c r="K70" s="5"/>
      <c r="L70" s="5"/>
      <c r="M70" s="5" t="e">
        <f>4740000-M69</f>
        <v>#REF!</v>
      </c>
      <c r="N70" s="5"/>
      <c r="O70" s="5"/>
      <c r="P70" s="5"/>
      <c r="Q70" s="23" t="e">
        <f>24414699.67+138035-Q69</f>
        <v>#REF!</v>
      </c>
      <c r="R70" s="4"/>
      <c r="S70" s="24"/>
      <c r="T70" s="5"/>
      <c r="U70" s="5"/>
      <c r="V70" s="5"/>
      <c r="W70" s="115"/>
      <c r="X70" s="4"/>
      <c r="Y70" s="24"/>
      <c r="Z70" s="5"/>
      <c r="AA70" s="5"/>
      <c r="AB70" s="5"/>
      <c r="AC70" s="5"/>
      <c r="AD70" s="5"/>
      <c r="AE70" s="5"/>
    </row>
    <row r="71" spans="1:31" ht="12.75">
      <c r="A71" s="103" t="s">
        <v>454</v>
      </c>
      <c r="B71" s="103"/>
      <c r="C71" s="103"/>
      <c r="D71" s="103"/>
      <c r="E71" s="104"/>
      <c r="F71" s="104"/>
      <c r="G71" s="104"/>
      <c r="H71" s="104"/>
      <c r="I71" s="104"/>
      <c r="J71" s="104"/>
      <c r="K71" s="104"/>
      <c r="L71" s="104"/>
      <c r="M71" s="104"/>
      <c r="N71" s="104"/>
      <c r="O71" s="104"/>
      <c r="P71" s="104"/>
      <c r="Q71" s="105"/>
      <c r="R71" s="106"/>
      <c r="S71" s="107"/>
      <c r="T71" s="104"/>
      <c r="U71" s="104"/>
      <c r="V71" s="104"/>
      <c r="W71" s="105"/>
      <c r="X71" s="106"/>
      <c r="Y71" s="107"/>
      <c r="Z71" s="104"/>
      <c r="AA71" s="104"/>
      <c r="AB71" s="104"/>
      <c r="AC71" s="104"/>
      <c r="AD71" s="104"/>
      <c r="AE71" s="104"/>
    </row>
    <row r="72" spans="1:31" ht="12.75">
      <c r="A72" s="108" t="s">
        <v>158</v>
      </c>
      <c r="B72" s="108"/>
      <c r="C72" s="108"/>
      <c r="D72" s="108"/>
      <c r="E72" s="104"/>
      <c r="F72" s="104"/>
      <c r="G72" s="104"/>
      <c r="H72" s="104"/>
      <c r="I72" s="104"/>
      <c r="J72" s="104"/>
      <c r="K72" s="104"/>
      <c r="L72" s="104"/>
      <c r="M72" s="104"/>
      <c r="N72" s="104"/>
      <c r="O72" s="104"/>
      <c r="P72" s="104"/>
      <c r="Q72" s="105"/>
      <c r="R72" s="106"/>
      <c r="S72" s="107"/>
      <c r="T72" s="104"/>
      <c r="U72" s="104"/>
      <c r="V72" s="104"/>
      <c r="W72" s="105"/>
      <c r="X72" s="106"/>
      <c r="Y72" s="107"/>
      <c r="Z72" s="104"/>
      <c r="AA72" s="104"/>
      <c r="AB72" s="104"/>
      <c r="AC72" s="104"/>
      <c r="AD72" s="104"/>
      <c r="AE72" s="104">
        <f>E72+G72+I72+K72+M72+O72+U72+AA72+AC72</f>
        <v>0</v>
      </c>
    </row>
    <row r="73" spans="1:31" ht="12.75">
      <c r="A73" s="108" t="s">
        <v>455</v>
      </c>
      <c r="B73" s="108"/>
      <c r="C73" s="108"/>
      <c r="D73" s="108"/>
      <c r="E73" s="104"/>
      <c r="F73" s="104"/>
      <c r="G73" s="104"/>
      <c r="H73" s="104"/>
      <c r="I73" s="104"/>
      <c r="J73" s="104"/>
      <c r="K73" s="104"/>
      <c r="L73" s="104"/>
      <c r="M73" s="104"/>
      <c r="N73" s="104"/>
      <c r="O73" s="104"/>
      <c r="P73" s="104"/>
      <c r="Q73" s="105"/>
      <c r="R73" s="106"/>
      <c r="S73" s="107"/>
      <c r="T73" s="104"/>
      <c r="U73" s="104"/>
      <c r="V73" s="104"/>
      <c r="W73" s="105"/>
      <c r="X73" s="106"/>
      <c r="Y73" s="107"/>
      <c r="Z73" s="104"/>
      <c r="AA73" s="104"/>
      <c r="AB73" s="104"/>
      <c r="AC73" s="104"/>
      <c r="AD73" s="104"/>
      <c r="AE73" s="104">
        <f>E73+G73+I73+K73+M73+O73+U73+AA73+AC73</f>
        <v>0</v>
      </c>
    </row>
    <row r="74" spans="1:31" ht="12.75">
      <c r="A74" s="108" t="s">
        <v>456</v>
      </c>
      <c r="B74" s="108"/>
      <c r="C74" s="108"/>
      <c r="D74" s="108"/>
      <c r="E74" s="104"/>
      <c r="F74" s="104"/>
      <c r="G74" s="104"/>
      <c r="H74" s="104"/>
      <c r="I74" s="104"/>
      <c r="J74" s="104"/>
      <c r="K74" s="104"/>
      <c r="L74" s="104"/>
      <c r="M74" s="104"/>
      <c r="N74" s="104"/>
      <c r="O74" s="104"/>
      <c r="P74" s="104"/>
      <c r="Q74" s="105"/>
      <c r="R74" s="106"/>
      <c r="S74" s="107"/>
      <c r="T74" s="104"/>
      <c r="U74" s="104"/>
      <c r="V74" s="104"/>
      <c r="W74" s="105"/>
      <c r="X74" s="106"/>
      <c r="Y74" s="107"/>
      <c r="Z74" s="104"/>
      <c r="AA74" s="104"/>
      <c r="AB74" s="104"/>
      <c r="AC74" s="104"/>
      <c r="AD74" s="104"/>
      <c r="AE74" s="104">
        <f>E74+G74+I74+K74+M74+O74+U74+AA74+AC74</f>
        <v>0</v>
      </c>
    </row>
    <row r="75" spans="1:31" ht="12.75">
      <c r="A75" s="108" t="s">
        <v>459</v>
      </c>
      <c r="B75" s="108"/>
      <c r="C75" s="108"/>
      <c r="D75" s="108"/>
      <c r="E75" s="104"/>
      <c r="F75" s="104"/>
      <c r="G75" s="104"/>
      <c r="H75" s="104"/>
      <c r="I75" s="104"/>
      <c r="J75" s="104"/>
      <c r="K75" s="104"/>
      <c r="L75" s="104"/>
      <c r="M75" s="104">
        <v>0</v>
      </c>
      <c r="N75" s="104"/>
      <c r="O75" s="104">
        <v>0</v>
      </c>
      <c r="P75" s="104"/>
      <c r="Q75" s="105">
        <v>3864408.93</v>
      </c>
      <c r="R75" s="106"/>
      <c r="S75" s="107">
        <v>211244.75</v>
      </c>
      <c r="T75" s="104"/>
      <c r="U75" s="104">
        <f>Q75+S75</f>
        <v>4075653.68</v>
      </c>
      <c r="V75" s="104"/>
      <c r="W75" s="105">
        <f>384556.89+5999+1038.43+3</f>
        <v>391597.32</v>
      </c>
      <c r="X75" s="106"/>
      <c r="Y75" s="107">
        <v>0</v>
      </c>
      <c r="Z75" s="104"/>
      <c r="AA75" s="104">
        <f>W75+Y75</f>
        <v>391597.32</v>
      </c>
      <c r="AB75" s="104"/>
      <c r="AC75" s="104">
        <v>0</v>
      </c>
      <c r="AD75" s="104"/>
      <c r="AE75" s="104">
        <f>SUM(E75:O75)+U75+AA75+AC75</f>
        <v>4467251</v>
      </c>
    </row>
    <row r="76" spans="1:32" ht="12.75">
      <c r="A76" s="108" t="s">
        <v>382</v>
      </c>
      <c r="B76" s="108"/>
      <c r="C76" s="108"/>
      <c r="D76" s="108"/>
      <c r="E76" s="104"/>
      <c r="F76" s="104"/>
      <c r="G76" s="104"/>
      <c r="H76" s="104"/>
      <c r="I76" s="104"/>
      <c r="J76" s="104"/>
      <c r="K76" s="104"/>
      <c r="L76" s="104"/>
      <c r="M76" s="104"/>
      <c r="N76" s="104"/>
      <c r="O76" s="104"/>
      <c r="P76" s="104"/>
      <c r="Q76" s="105"/>
      <c r="R76" s="106"/>
      <c r="S76" s="107"/>
      <c r="T76" s="104"/>
      <c r="U76" s="104"/>
      <c r="V76" s="104"/>
      <c r="W76" s="105"/>
      <c r="X76" s="106"/>
      <c r="Y76" s="107"/>
      <c r="Z76" s="104"/>
      <c r="AA76" s="104"/>
      <c r="AB76" s="104"/>
      <c r="AC76" s="104"/>
      <c r="AD76" s="104"/>
      <c r="AE76" s="104">
        <f>E76+G76+I76+K76+M76+O76+U76+AA76+AC76</f>
        <v>0</v>
      </c>
      <c r="AF76" s="116"/>
    </row>
    <row r="77" spans="1:31" ht="12.75">
      <c r="A77" s="108" t="s">
        <v>457</v>
      </c>
      <c r="B77" s="108"/>
      <c r="C77" s="108"/>
      <c r="D77" s="108"/>
      <c r="E77" s="104"/>
      <c r="F77" s="104"/>
      <c r="G77" s="104"/>
      <c r="H77" s="104"/>
      <c r="I77" s="104"/>
      <c r="J77" s="104"/>
      <c r="K77" s="104"/>
      <c r="L77" s="104"/>
      <c r="M77" s="104"/>
      <c r="N77" s="104"/>
      <c r="O77" s="104"/>
      <c r="P77" s="104"/>
      <c r="Q77" s="105"/>
      <c r="R77" s="106"/>
      <c r="S77" s="107"/>
      <c r="T77" s="104"/>
      <c r="U77" s="104"/>
      <c r="V77" s="104"/>
      <c r="W77" s="105"/>
      <c r="X77" s="106"/>
      <c r="Y77" s="107"/>
      <c r="Z77" s="104"/>
      <c r="AA77" s="104"/>
      <c r="AB77" s="104"/>
      <c r="AC77" s="104"/>
      <c r="AD77" s="104"/>
      <c r="AE77" s="104"/>
    </row>
    <row r="78" spans="1:31" ht="12.75">
      <c r="A78" s="108" t="s">
        <v>458</v>
      </c>
      <c r="B78" s="108"/>
      <c r="C78" s="108"/>
      <c r="D78" s="108"/>
      <c r="E78" s="104"/>
      <c r="F78" s="104"/>
      <c r="G78" s="104"/>
      <c r="H78" s="104"/>
      <c r="I78" s="104"/>
      <c r="J78" s="104"/>
      <c r="K78" s="104"/>
      <c r="L78" s="104"/>
      <c r="M78" s="104"/>
      <c r="N78" s="104"/>
      <c r="O78" s="104"/>
      <c r="P78" s="104"/>
      <c r="Q78" s="105"/>
      <c r="R78" s="106"/>
      <c r="S78" s="107"/>
      <c r="T78" s="104"/>
      <c r="U78" s="104"/>
      <c r="V78" s="104"/>
      <c r="W78" s="105"/>
      <c r="X78" s="106"/>
      <c r="Y78" s="107"/>
      <c r="Z78" s="104"/>
      <c r="AA78" s="104"/>
      <c r="AB78" s="104"/>
      <c r="AC78" s="104"/>
      <c r="AD78" s="104"/>
      <c r="AE78" s="104">
        <f>E78+G78+I78+K78+M78+O78+U78+AA78+AC78</f>
        <v>0</v>
      </c>
    </row>
    <row r="79" spans="1:31" ht="12.75">
      <c r="A79" s="108"/>
      <c r="B79" s="108"/>
      <c r="C79" s="108"/>
      <c r="D79" s="108"/>
      <c r="E79" s="109">
        <f>SUM(E72:E78)</f>
        <v>0</v>
      </c>
      <c r="F79" s="109"/>
      <c r="G79" s="109">
        <f>SUM(G72:G78)</f>
        <v>0</v>
      </c>
      <c r="H79" s="109"/>
      <c r="I79" s="109">
        <f>SUM(I72:I78)</f>
        <v>0</v>
      </c>
      <c r="J79" s="109"/>
      <c r="K79" s="109">
        <f>SUM(K72:K78)</f>
        <v>0</v>
      </c>
      <c r="L79" s="109"/>
      <c r="M79" s="109">
        <f>SUM(M72:M78)</f>
        <v>0</v>
      </c>
      <c r="N79" s="109"/>
      <c r="O79" s="109">
        <f>SUM(O72:O78)</f>
        <v>0</v>
      </c>
      <c r="P79" s="109"/>
      <c r="Q79" s="110">
        <f>SUM(Q72:Q78)</f>
        <v>3864408.93</v>
      </c>
      <c r="R79" s="109"/>
      <c r="S79" s="111">
        <f>SUM(S72:S78)</f>
        <v>211244.75</v>
      </c>
      <c r="T79" s="109"/>
      <c r="U79" s="109">
        <f>SUM(U72:U78)</f>
        <v>4075653.68</v>
      </c>
      <c r="V79" s="109"/>
      <c r="W79" s="110">
        <f>SUM(W72:W78)</f>
        <v>391597.32</v>
      </c>
      <c r="X79" s="109"/>
      <c r="Y79" s="111">
        <f>SUM(Y72:Y78)</f>
        <v>0</v>
      </c>
      <c r="Z79" s="109"/>
      <c r="AA79" s="109">
        <f>SUM(AA72:AA78)</f>
        <v>391597.32</v>
      </c>
      <c r="AB79" s="109"/>
      <c r="AC79" s="109">
        <f>SUM(AC72:AC78)</f>
        <v>0</v>
      </c>
      <c r="AD79" s="109"/>
      <c r="AE79" s="109">
        <f>SUM(AE72:AE78)</f>
        <v>4467251</v>
      </c>
    </row>
    <row r="80" spans="1:31" ht="12.75">
      <c r="A80" s="108"/>
      <c r="B80" s="108"/>
      <c r="C80" s="108"/>
      <c r="D80" s="108"/>
      <c r="E80" s="104"/>
      <c r="F80" s="104"/>
      <c r="G80" s="104"/>
      <c r="H80" s="104"/>
      <c r="I80" s="104"/>
      <c r="J80" s="104"/>
      <c r="K80" s="104"/>
      <c r="L80" s="104"/>
      <c r="M80" s="104"/>
      <c r="N80" s="104"/>
      <c r="O80" s="104"/>
      <c r="P80" s="104"/>
      <c r="Q80" s="105"/>
      <c r="R80" s="106"/>
      <c r="S80" s="107"/>
      <c r="T80" s="104"/>
      <c r="U80" s="104"/>
      <c r="V80" s="104"/>
      <c r="W80" s="105"/>
      <c r="X80" s="106"/>
      <c r="Y80" s="107"/>
      <c r="Z80" s="104"/>
      <c r="AA80" s="104"/>
      <c r="AB80" s="104"/>
      <c r="AC80" s="104"/>
      <c r="AD80" s="104"/>
      <c r="AE80" s="104"/>
    </row>
    <row r="81" spans="1:31" ht="12.75">
      <c r="A81" s="103" t="s">
        <v>160</v>
      </c>
      <c r="B81" s="103"/>
      <c r="C81" s="103"/>
      <c r="D81" s="108"/>
      <c r="E81" s="104"/>
      <c r="F81" s="104"/>
      <c r="G81" s="104"/>
      <c r="H81" s="104"/>
      <c r="I81" s="104"/>
      <c r="J81" s="104"/>
      <c r="K81" s="104"/>
      <c r="L81" s="104"/>
      <c r="M81" s="104"/>
      <c r="N81" s="104"/>
      <c r="O81" s="104"/>
      <c r="P81" s="104"/>
      <c r="Q81" s="105"/>
      <c r="R81" s="106"/>
      <c r="S81" s="107"/>
      <c r="T81" s="104"/>
      <c r="U81" s="104"/>
      <c r="V81" s="104"/>
      <c r="W81" s="105"/>
      <c r="X81" s="106"/>
      <c r="Y81" s="107"/>
      <c r="Z81" s="104"/>
      <c r="AA81" s="104"/>
      <c r="AB81" s="104"/>
      <c r="AC81" s="104"/>
      <c r="AD81" s="104"/>
      <c r="AE81" s="104"/>
    </row>
    <row r="82" spans="1:31" ht="12.75">
      <c r="A82" s="108" t="s">
        <v>158</v>
      </c>
      <c r="B82" s="108"/>
      <c r="C82" s="108"/>
      <c r="D82" s="108"/>
      <c r="E82" s="104"/>
      <c r="F82" s="104"/>
      <c r="G82" s="112"/>
      <c r="H82" s="104"/>
      <c r="I82" s="104"/>
      <c r="J82" s="104"/>
      <c r="K82" s="104"/>
      <c r="L82" s="104"/>
      <c r="M82" s="104"/>
      <c r="N82" s="104"/>
      <c r="O82" s="104"/>
      <c r="P82" s="104"/>
      <c r="Q82" s="105"/>
      <c r="R82" s="106"/>
      <c r="S82" s="107"/>
      <c r="T82" s="104"/>
      <c r="U82" s="104"/>
      <c r="V82" s="104"/>
      <c r="W82" s="105"/>
      <c r="X82" s="106"/>
      <c r="Y82" s="107"/>
      <c r="Z82" s="104"/>
      <c r="AA82" s="104"/>
      <c r="AB82" s="104"/>
      <c r="AC82" s="104"/>
      <c r="AD82" s="104"/>
      <c r="AE82" s="104">
        <f>E82+G82+I82+K82+M82+O82+U82+AA82+AC82</f>
        <v>0</v>
      </c>
    </row>
    <row r="83" spans="1:31" ht="12.75">
      <c r="A83" s="108" t="s">
        <v>455</v>
      </c>
      <c r="B83" s="108"/>
      <c r="C83" s="108"/>
      <c r="D83" s="108"/>
      <c r="E83" s="104"/>
      <c r="F83" s="104"/>
      <c r="G83" s="112"/>
      <c r="H83" s="104"/>
      <c r="I83" s="104"/>
      <c r="J83" s="104"/>
      <c r="K83" s="104"/>
      <c r="L83" s="104"/>
      <c r="M83" s="104"/>
      <c r="N83" s="104"/>
      <c r="O83" s="104"/>
      <c r="P83" s="104"/>
      <c r="Q83" s="105"/>
      <c r="R83" s="106"/>
      <c r="S83" s="107"/>
      <c r="T83" s="104"/>
      <c r="U83" s="104"/>
      <c r="V83" s="104"/>
      <c r="W83" s="105"/>
      <c r="X83" s="106"/>
      <c r="Y83" s="107"/>
      <c r="Z83" s="104"/>
      <c r="AA83" s="104"/>
      <c r="AB83" s="104"/>
      <c r="AC83" s="104"/>
      <c r="AD83" s="104"/>
      <c r="AE83" s="104">
        <f>E83+G83+I83+K83+M83+O83+U83+AA83+AC83</f>
        <v>0</v>
      </c>
    </row>
    <row r="84" spans="1:31" ht="12.75">
      <c r="A84" s="108" t="s">
        <v>456</v>
      </c>
      <c r="B84" s="108"/>
      <c r="C84" s="108"/>
      <c r="D84" s="108"/>
      <c r="E84" s="104"/>
      <c r="F84" s="104"/>
      <c r="G84" s="104"/>
      <c r="H84" s="104"/>
      <c r="I84" s="104"/>
      <c r="J84" s="104"/>
      <c r="K84" s="104"/>
      <c r="L84" s="104"/>
      <c r="M84" s="104"/>
      <c r="N84" s="104"/>
      <c r="O84" s="104"/>
      <c r="P84" s="104"/>
      <c r="Q84" s="105"/>
      <c r="R84" s="106"/>
      <c r="S84" s="107"/>
      <c r="T84" s="104"/>
      <c r="U84" s="104"/>
      <c r="V84" s="104"/>
      <c r="W84" s="105"/>
      <c r="X84" s="106"/>
      <c r="Y84" s="107"/>
      <c r="Z84" s="104"/>
      <c r="AA84" s="104"/>
      <c r="AB84" s="104"/>
      <c r="AC84" s="104"/>
      <c r="AD84" s="104"/>
      <c r="AE84" s="104">
        <f>E84+G84+I84+K84+M84+O84+U84+AA84+AC84</f>
        <v>0</v>
      </c>
    </row>
    <row r="85" spans="1:31" ht="12.75">
      <c r="A85" s="108" t="s">
        <v>459</v>
      </c>
      <c r="B85" s="108"/>
      <c r="C85" s="108"/>
      <c r="D85" s="108"/>
      <c r="E85" s="104"/>
      <c r="F85" s="104"/>
      <c r="G85" s="104"/>
      <c r="H85" s="104"/>
      <c r="I85" s="104"/>
      <c r="J85" s="104"/>
      <c r="K85" s="104"/>
      <c r="L85" s="104"/>
      <c r="M85" s="104">
        <v>0</v>
      </c>
      <c r="N85" s="104"/>
      <c r="O85" s="104" t="e">
        <f>#REF!-O75</f>
        <v>#REF!</v>
      </c>
      <c r="P85" s="104"/>
      <c r="Q85" s="105" t="e">
        <f>#REF!+#REF!-Q75</f>
        <v>#REF!</v>
      </c>
      <c r="R85" s="106"/>
      <c r="S85" s="107" t="e">
        <f>#REF!-S75</f>
        <v>#REF!</v>
      </c>
      <c r="T85" s="104"/>
      <c r="U85" s="104" t="e">
        <f>Q85+S85</f>
        <v>#REF!</v>
      </c>
      <c r="V85" s="104"/>
      <c r="W85" s="105" t="e">
        <f>#REF!+#REF!+#REF!-W75</f>
        <v>#REF!</v>
      </c>
      <c r="X85" s="106"/>
      <c r="Y85" s="107">
        <v>0</v>
      </c>
      <c r="Z85" s="104"/>
      <c r="AA85" s="104" t="e">
        <f>W85+Y85</f>
        <v>#REF!</v>
      </c>
      <c r="AB85" s="104"/>
      <c r="AC85" s="104">
        <v>0</v>
      </c>
      <c r="AD85" s="104"/>
      <c r="AE85" s="104" t="e">
        <f>SUM(E85:O85)+U85+AA85+AC85</f>
        <v>#REF!</v>
      </c>
    </row>
    <row r="86" spans="1:31" ht="12.75">
      <c r="A86" s="108" t="s">
        <v>382</v>
      </c>
      <c r="B86" s="108"/>
      <c r="C86" s="108"/>
      <c r="D86" s="108"/>
      <c r="E86" s="104"/>
      <c r="F86" s="104"/>
      <c r="G86" s="104"/>
      <c r="H86" s="104"/>
      <c r="I86" s="104"/>
      <c r="J86" s="104"/>
      <c r="K86" s="104"/>
      <c r="L86" s="104"/>
      <c r="M86" s="104"/>
      <c r="N86" s="104"/>
      <c r="O86" s="104"/>
      <c r="P86" s="104"/>
      <c r="Q86" s="105"/>
      <c r="R86" s="106"/>
      <c r="S86" s="107"/>
      <c r="T86" s="104"/>
      <c r="U86" s="104"/>
      <c r="V86" s="104"/>
      <c r="W86" s="105"/>
      <c r="X86" s="106"/>
      <c r="Y86" s="107"/>
      <c r="Z86" s="104"/>
      <c r="AA86" s="104"/>
      <c r="AB86" s="104"/>
      <c r="AC86" s="104"/>
      <c r="AD86" s="104"/>
      <c r="AE86" s="104">
        <f>E86+G86+I86+K86+M86+O86+U86+AA86+AC86</f>
        <v>0</v>
      </c>
    </row>
    <row r="87" spans="1:31" ht="12.75">
      <c r="A87" s="108" t="s">
        <v>457</v>
      </c>
      <c r="B87" s="108"/>
      <c r="C87" s="108"/>
      <c r="D87" s="108"/>
      <c r="E87" s="104"/>
      <c r="F87" s="104"/>
      <c r="G87" s="104"/>
      <c r="H87" s="104"/>
      <c r="I87" s="104"/>
      <c r="J87" s="104"/>
      <c r="K87" s="104"/>
      <c r="L87" s="104"/>
      <c r="M87" s="104"/>
      <c r="N87" s="104"/>
      <c r="O87" s="104"/>
      <c r="P87" s="104"/>
      <c r="Q87" s="105"/>
      <c r="R87" s="106"/>
      <c r="S87" s="107"/>
      <c r="T87" s="104"/>
      <c r="U87" s="104"/>
      <c r="V87" s="104"/>
      <c r="W87" s="105"/>
      <c r="X87" s="106"/>
      <c r="Y87" s="107"/>
      <c r="Z87" s="104"/>
      <c r="AA87" s="104"/>
      <c r="AB87" s="104"/>
      <c r="AC87" s="104"/>
      <c r="AD87" s="104"/>
      <c r="AE87" s="104">
        <f>E87+G87+I87+K87+M87+O87+U87+AA87+AC87</f>
        <v>0</v>
      </c>
    </row>
    <row r="88" spans="1:31" ht="12.75">
      <c r="A88" s="108" t="s">
        <v>458</v>
      </c>
      <c r="B88" s="108"/>
      <c r="C88" s="108"/>
      <c r="D88" s="108"/>
      <c r="E88" s="104"/>
      <c r="F88" s="104"/>
      <c r="G88" s="104"/>
      <c r="H88" s="104"/>
      <c r="I88" s="104"/>
      <c r="J88" s="104"/>
      <c r="K88" s="104"/>
      <c r="L88" s="104"/>
      <c r="M88" s="104"/>
      <c r="N88" s="104"/>
      <c r="O88" s="104"/>
      <c r="P88" s="104"/>
      <c r="Q88" s="105"/>
      <c r="R88" s="106"/>
      <c r="S88" s="107"/>
      <c r="T88" s="104"/>
      <c r="U88" s="104"/>
      <c r="V88" s="104"/>
      <c r="W88" s="105"/>
      <c r="X88" s="106"/>
      <c r="Y88" s="107"/>
      <c r="Z88" s="104"/>
      <c r="AA88" s="104"/>
      <c r="AB88" s="104"/>
      <c r="AC88" s="104"/>
      <c r="AD88" s="104"/>
      <c r="AE88" s="104"/>
    </row>
    <row r="89" spans="1:31" ht="12.75">
      <c r="A89" s="108"/>
      <c r="B89" s="108"/>
      <c r="C89" s="108"/>
      <c r="D89" s="108"/>
      <c r="E89" s="109">
        <f>SUM(E82:E87)</f>
        <v>0</v>
      </c>
      <c r="F89" s="109"/>
      <c r="G89" s="109">
        <f>SUM(G82:G87)</f>
        <v>0</v>
      </c>
      <c r="H89" s="109"/>
      <c r="I89" s="109">
        <f>SUM(I82:I87)</f>
        <v>0</v>
      </c>
      <c r="J89" s="109"/>
      <c r="K89" s="109">
        <f>SUM(K82:K87)</f>
        <v>0</v>
      </c>
      <c r="L89" s="109"/>
      <c r="M89" s="109">
        <f>SUM(M82:M87)</f>
        <v>0</v>
      </c>
      <c r="N89" s="109"/>
      <c r="O89" s="109" t="e">
        <f>SUM(O82:O87)</f>
        <v>#REF!</v>
      </c>
      <c r="P89" s="109"/>
      <c r="Q89" s="110" t="e">
        <f>SUM(Q82:Q87)</f>
        <v>#REF!</v>
      </c>
      <c r="R89" s="109"/>
      <c r="S89" s="111" t="e">
        <f>SUM(S82:S87)</f>
        <v>#REF!</v>
      </c>
      <c r="T89" s="109"/>
      <c r="U89" s="109" t="e">
        <f>SUM(U82:U87)</f>
        <v>#REF!</v>
      </c>
      <c r="V89" s="109"/>
      <c r="W89" s="110" t="e">
        <f>SUM(W82:W87)</f>
        <v>#REF!</v>
      </c>
      <c r="X89" s="109"/>
      <c r="Y89" s="111">
        <f>SUM(Y82:Y87)</f>
        <v>0</v>
      </c>
      <c r="Z89" s="109"/>
      <c r="AA89" s="109" t="e">
        <f>SUM(AA82:AA87)</f>
        <v>#REF!</v>
      </c>
      <c r="AB89" s="109"/>
      <c r="AC89" s="109">
        <f>SUM(AC82:AC87)</f>
        <v>0</v>
      </c>
      <c r="AD89" s="109"/>
      <c r="AE89" s="109" t="e">
        <f>SUM(AE82:AE87)</f>
        <v>#REF!</v>
      </c>
    </row>
    <row r="90" spans="1:31" ht="12.75">
      <c r="A90" s="108"/>
      <c r="B90" s="108"/>
      <c r="C90" s="108"/>
      <c r="D90" s="108"/>
      <c r="E90" s="104"/>
      <c r="F90" s="104"/>
      <c r="G90" s="104"/>
      <c r="H90" s="104"/>
      <c r="I90" s="104"/>
      <c r="J90" s="104"/>
      <c r="K90" s="104"/>
      <c r="L90" s="104"/>
      <c r="M90" s="104"/>
      <c r="N90" s="104"/>
      <c r="O90" s="104"/>
      <c r="P90" s="104"/>
      <c r="Q90" s="105"/>
      <c r="R90" s="106"/>
      <c r="S90" s="107"/>
      <c r="T90" s="104"/>
      <c r="U90" s="104"/>
      <c r="V90" s="104"/>
      <c r="W90" s="105"/>
      <c r="X90" s="106"/>
      <c r="Y90" s="107"/>
      <c r="Z90" s="104"/>
      <c r="AA90" s="104"/>
      <c r="AB90" s="104"/>
      <c r="AC90" s="104"/>
      <c r="AD90" s="104"/>
      <c r="AE90" s="104"/>
    </row>
    <row r="91" spans="1:31" ht="12.75">
      <c r="A91" s="103" t="s">
        <v>219</v>
      </c>
      <c r="B91" s="108"/>
      <c r="C91" s="108"/>
      <c r="D91" s="108"/>
      <c r="E91" s="104"/>
      <c r="F91" s="104"/>
      <c r="G91" s="104"/>
      <c r="H91" s="104"/>
      <c r="I91" s="104"/>
      <c r="J91" s="104"/>
      <c r="K91" s="104"/>
      <c r="L91" s="104"/>
      <c r="M91" s="104"/>
      <c r="N91" s="104"/>
      <c r="O91" s="104"/>
      <c r="P91" s="104"/>
      <c r="Q91" s="105"/>
      <c r="R91" s="106"/>
      <c r="S91" s="107"/>
      <c r="T91" s="104"/>
      <c r="U91" s="104"/>
      <c r="V91" s="104"/>
      <c r="W91" s="105"/>
      <c r="X91" s="106"/>
      <c r="Y91" s="107"/>
      <c r="Z91" s="104"/>
      <c r="AA91" s="104"/>
      <c r="AB91" s="104"/>
      <c r="AC91" s="104"/>
      <c r="AD91" s="104"/>
      <c r="AE91" s="104"/>
    </row>
    <row r="92" spans="1:31" ht="13.5" thickBot="1">
      <c r="A92" s="108"/>
      <c r="B92" s="108"/>
      <c r="C92" s="108"/>
      <c r="D92" s="108"/>
      <c r="E92" s="113">
        <v>0</v>
      </c>
      <c r="F92" s="113"/>
      <c r="G92" s="113">
        <v>0</v>
      </c>
      <c r="H92" s="113"/>
      <c r="I92" s="113">
        <v>0</v>
      </c>
      <c r="J92" s="113"/>
      <c r="K92" s="113">
        <v>0</v>
      </c>
      <c r="L92" s="113"/>
      <c r="M92" s="113"/>
      <c r="N92" s="113"/>
      <c r="O92" s="113">
        <v>0</v>
      </c>
      <c r="P92" s="113"/>
      <c r="Q92" s="114">
        <v>0</v>
      </c>
      <c r="R92" s="113"/>
      <c r="S92" s="102">
        <v>0</v>
      </c>
      <c r="T92" s="113"/>
      <c r="U92" s="113">
        <f>Q92+S92</f>
        <v>0</v>
      </c>
      <c r="V92" s="113"/>
      <c r="W92" s="114">
        <v>0</v>
      </c>
      <c r="X92" s="113"/>
      <c r="Y92" s="102">
        <v>0</v>
      </c>
      <c r="Z92" s="113"/>
      <c r="AA92" s="113">
        <f>W92+Y92</f>
        <v>0</v>
      </c>
      <c r="AB92" s="113"/>
      <c r="AC92" s="113">
        <v>0</v>
      </c>
      <c r="AD92" s="113"/>
      <c r="AE92" s="113">
        <f>E92+G92+I92+K92+M92+O92+U92+AA92+AC92</f>
        <v>0</v>
      </c>
    </row>
    <row r="93" spans="1:31" ht="13.5" thickTop="1">
      <c r="A93" s="108"/>
      <c r="B93" s="108"/>
      <c r="C93" s="108"/>
      <c r="D93" s="108"/>
      <c r="E93" s="104"/>
      <c r="F93" s="104"/>
      <c r="G93" s="104"/>
      <c r="H93" s="104"/>
      <c r="I93" s="104"/>
      <c r="J93" s="104"/>
      <c r="K93" s="104"/>
      <c r="L93" s="104"/>
      <c r="M93" s="104"/>
      <c r="N93" s="104"/>
      <c r="O93" s="104"/>
      <c r="P93" s="104"/>
      <c r="Q93" s="105"/>
      <c r="R93" s="106"/>
      <c r="S93" s="107"/>
      <c r="T93" s="104"/>
      <c r="U93" s="104"/>
      <c r="V93" s="104"/>
      <c r="W93" s="105"/>
      <c r="X93" s="106"/>
      <c r="Y93" s="107"/>
      <c r="Z93" s="104"/>
      <c r="AA93" s="104"/>
      <c r="AB93" s="104"/>
      <c r="AC93" s="104"/>
      <c r="AD93" s="104"/>
      <c r="AE93" s="104"/>
    </row>
    <row r="94" spans="1:31" ht="12.75">
      <c r="A94" s="103" t="s">
        <v>209</v>
      </c>
      <c r="B94" s="103"/>
      <c r="C94" s="103"/>
      <c r="D94" s="108"/>
      <c r="E94" s="104"/>
      <c r="F94" s="104"/>
      <c r="G94" s="104"/>
      <c r="H94" s="104"/>
      <c r="I94" s="104"/>
      <c r="J94" s="104"/>
      <c r="K94" s="104"/>
      <c r="L94" s="104"/>
      <c r="M94" s="104"/>
      <c r="N94" s="104"/>
      <c r="O94" s="104"/>
      <c r="P94" s="104"/>
      <c r="Q94" s="105"/>
      <c r="R94" s="106"/>
      <c r="S94" s="107"/>
      <c r="T94" s="104"/>
      <c r="U94" s="104"/>
      <c r="V94" s="104"/>
      <c r="W94" s="105"/>
      <c r="X94" s="106"/>
      <c r="Y94" s="107"/>
      <c r="Z94" s="104"/>
      <c r="AA94" s="104"/>
      <c r="AB94" s="104"/>
      <c r="AC94" s="104"/>
      <c r="AD94" s="104"/>
      <c r="AE94" s="104"/>
    </row>
    <row r="95" spans="1:31" ht="12.75">
      <c r="A95" s="108" t="s">
        <v>158</v>
      </c>
      <c r="B95" s="108"/>
      <c r="C95" s="108"/>
      <c r="D95" s="108"/>
      <c r="E95" s="104"/>
      <c r="F95" s="104"/>
      <c r="G95" s="104"/>
      <c r="H95" s="104"/>
      <c r="I95" s="104"/>
      <c r="J95" s="104"/>
      <c r="K95" s="104"/>
      <c r="L95" s="104"/>
      <c r="M95" s="104"/>
      <c r="N95" s="104"/>
      <c r="O95" s="104"/>
      <c r="P95" s="104"/>
      <c r="Q95" s="105"/>
      <c r="R95" s="106"/>
      <c r="S95" s="107"/>
      <c r="T95" s="104"/>
      <c r="U95" s="104"/>
      <c r="V95" s="104"/>
      <c r="W95" s="105"/>
      <c r="X95" s="106"/>
      <c r="Y95" s="107"/>
      <c r="Z95" s="104"/>
      <c r="AA95" s="104"/>
      <c r="AB95" s="104"/>
      <c r="AC95" s="104"/>
      <c r="AD95" s="104"/>
      <c r="AE95" s="104">
        <f>E95+G95+I95+K95+M95+O95+U95+AA95+AC95</f>
        <v>0</v>
      </c>
    </row>
    <row r="96" spans="1:31" ht="12.75">
      <c r="A96" s="108" t="s">
        <v>455</v>
      </c>
      <c r="B96" s="108"/>
      <c r="C96" s="108"/>
      <c r="D96" s="108"/>
      <c r="E96" s="104"/>
      <c r="F96" s="104"/>
      <c r="G96" s="104"/>
      <c r="H96" s="104"/>
      <c r="I96" s="104"/>
      <c r="J96" s="104"/>
      <c r="K96" s="104"/>
      <c r="L96" s="104"/>
      <c r="M96" s="104"/>
      <c r="N96" s="104"/>
      <c r="O96" s="104"/>
      <c r="P96" s="104"/>
      <c r="Q96" s="105"/>
      <c r="R96" s="106"/>
      <c r="S96" s="107"/>
      <c r="T96" s="104"/>
      <c r="U96" s="104"/>
      <c r="V96" s="104"/>
      <c r="W96" s="105"/>
      <c r="X96" s="106"/>
      <c r="Y96" s="107"/>
      <c r="Z96" s="104"/>
      <c r="AA96" s="104"/>
      <c r="AB96" s="104"/>
      <c r="AC96" s="104"/>
      <c r="AD96" s="104"/>
      <c r="AE96" s="104">
        <f>E96+G96+I96+K96+M96+O96+U96+AA96+AC96</f>
        <v>0</v>
      </c>
    </row>
    <row r="97" spans="1:31" ht="12.75">
      <c r="A97" s="108" t="s">
        <v>456</v>
      </c>
      <c r="B97" s="108"/>
      <c r="C97" s="108"/>
      <c r="D97" s="108"/>
      <c r="E97" s="104"/>
      <c r="F97" s="104"/>
      <c r="G97" s="104"/>
      <c r="H97" s="104"/>
      <c r="I97" s="104"/>
      <c r="J97" s="104"/>
      <c r="K97" s="104"/>
      <c r="L97" s="104"/>
      <c r="M97" s="104"/>
      <c r="N97" s="104"/>
      <c r="O97" s="104"/>
      <c r="P97" s="104"/>
      <c r="Q97" s="105"/>
      <c r="R97" s="106"/>
      <c r="S97" s="107"/>
      <c r="T97" s="104"/>
      <c r="U97" s="104"/>
      <c r="V97" s="104"/>
      <c r="W97" s="105"/>
      <c r="X97" s="106"/>
      <c r="Y97" s="107"/>
      <c r="Z97" s="104"/>
      <c r="AA97" s="104"/>
      <c r="AB97" s="104"/>
      <c r="AC97" s="104"/>
      <c r="AD97" s="104"/>
      <c r="AE97" s="104">
        <f>E97+G97+I97+K97+M97+O97+U97+AA97+AC97</f>
        <v>0</v>
      </c>
    </row>
    <row r="98" spans="1:31" ht="12.75">
      <c r="A98" s="108" t="s">
        <v>459</v>
      </c>
      <c r="B98" s="108"/>
      <c r="C98" s="108"/>
      <c r="D98" s="108"/>
      <c r="E98" s="104">
        <v>0</v>
      </c>
      <c r="F98" s="104"/>
      <c r="G98" s="104">
        <v>0</v>
      </c>
      <c r="H98" s="104"/>
      <c r="I98" s="104">
        <v>0</v>
      </c>
      <c r="J98" s="104"/>
      <c r="K98" s="104">
        <v>0</v>
      </c>
      <c r="L98" s="104"/>
      <c r="M98" s="104">
        <v>0</v>
      </c>
      <c r="N98" s="104"/>
      <c r="O98" s="104">
        <v>0</v>
      </c>
      <c r="P98" s="104"/>
      <c r="Q98" s="105">
        <v>0</v>
      </c>
      <c r="R98" s="106"/>
      <c r="S98" s="107">
        <v>0</v>
      </c>
      <c r="T98" s="104"/>
      <c r="U98" s="104">
        <f>Q98+S98</f>
        <v>0</v>
      </c>
      <c r="V98" s="104"/>
      <c r="W98" s="105">
        <v>0</v>
      </c>
      <c r="X98" s="106"/>
      <c r="Y98" s="107">
        <v>0</v>
      </c>
      <c r="Z98" s="104"/>
      <c r="AA98" s="104">
        <f>W98+Y98</f>
        <v>0</v>
      </c>
      <c r="AB98" s="104"/>
      <c r="AC98" s="104">
        <v>0</v>
      </c>
      <c r="AD98" s="104"/>
      <c r="AE98" s="104">
        <f>E98+G98+I98+K98+M98+O98+U98+AA98+AC98</f>
        <v>0</v>
      </c>
    </row>
    <row r="99" spans="1:31" ht="12.75">
      <c r="A99" s="108" t="s">
        <v>382</v>
      </c>
      <c r="B99" s="108"/>
      <c r="C99" s="108"/>
      <c r="D99" s="108"/>
      <c r="E99" s="104"/>
      <c r="F99" s="104"/>
      <c r="G99" s="104"/>
      <c r="H99" s="104"/>
      <c r="I99" s="104"/>
      <c r="J99" s="104"/>
      <c r="K99" s="104"/>
      <c r="L99" s="104"/>
      <c r="M99" s="104"/>
      <c r="N99" s="104"/>
      <c r="O99" s="104"/>
      <c r="P99" s="104"/>
      <c r="Q99" s="105"/>
      <c r="R99" s="106"/>
      <c r="S99" s="107"/>
      <c r="T99" s="104"/>
      <c r="U99" s="104"/>
      <c r="V99" s="104"/>
      <c r="W99" s="105"/>
      <c r="X99" s="106"/>
      <c r="Y99" s="107"/>
      <c r="Z99" s="104"/>
      <c r="AA99" s="104"/>
      <c r="AB99" s="104"/>
      <c r="AC99" s="104"/>
      <c r="AD99" s="104"/>
      <c r="AE99" s="104">
        <f>E99+G99+I99+K99+M99+O99+U99+AA99+AC99</f>
        <v>0</v>
      </c>
    </row>
    <row r="100" spans="1:31" ht="12.75">
      <c r="A100" s="108" t="s">
        <v>457</v>
      </c>
      <c r="B100" s="108"/>
      <c r="C100" s="108"/>
      <c r="D100" s="108"/>
      <c r="E100" s="104"/>
      <c r="F100" s="104"/>
      <c r="G100" s="104"/>
      <c r="H100" s="104"/>
      <c r="I100" s="104"/>
      <c r="J100" s="104"/>
      <c r="K100" s="104"/>
      <c r="L100" s="104"/>
      <c r="M100" s="104"/>
      <c r="N100" s="104"/>
      <c r="O100" s="104"/>
      <c r="P100" s="104"/>
      <c r="Q100" s="105"/>
      <c r="R100" s="106"/>
      <c r="S100" s="107"/>
      <c r="T100" s="104"/>
      <c r="U100" s="104"/>
      <c r="V100" s="104"/>
      <c r="W100" s="105"/>
      <c r="X100" s="106"/>
      <c r="Y100" s="107"/>
      <c r="Z100" s="104"/>
      <c r="AA100" s="104"/>
      <c r="AB100" s="104"/>
      <c r="AC100" s="104"/>
      <c r="AD100" s="104"/>
      <c r="AE100" s="104"/>
    </row>
    <row r="101" spans="1:31" ht="12.75">
      <c r="A101" s="108" t="s">
        <v>458</v>
      </c>
      <c r="B101" s="108"/>
      <c r="C101" s="108"/>
      <c r="D101" s="108"/>
      <c r="E101" s="104"/>
      <c r="F101" s="104"/>
      <c r="G101" s="104"/>
      <c r="H101" s="104"/>
      <c r="I101" s="104"/>
      <c r="J101" s="104"/>
      <c r="K101" s="104"/>
      <c r="L101" s="104"/>
      <c r="M101" s="104"/>
      <c r="N101" s="104"/>
      <c r="O101" s="104"/>
      <c r="P101" s="104"/>
      <c r="Q101" s="105"/>
      <c r="R101" s="106"/>
      <c r="S101" s="107"/>
      <c r="T101" s="104"/>
      <c r="U101" s="104"/>
      <c r="V101" s="104"/>
      <c r="W101" s="105"/>
      <c r="X101" s="106"/>
      <c r="Y101" s="107"/>
      <c r="Z101" s="104"/>
      <c r="AA101" s="104"/>
      <c r="AB101" s="104"/>
      <c r="AC101" s="104"/>
      <c r="AD101" s="104"/>
      <c r="AE101" s="104"/>
    </row>
    <row r="102" spans="1:31" ht="12.75">
      <c r="A102" s="108"/>
      <c r="B102" s="108"/>
      <c r="C102" s="108"/>
      <c r="D102" s="108"/>
      <c r="E102" s="109">
        <f>SUM(E95:E101)</f>
        <v>0</v>
      </c>
      <c r="F102" s="109"/>
      <c r="G102" s="109">
        <f>SUM(G95:G101)</f>
        <v>0</v>
      </c>
      <c r="H102" s="109"/>
      <c r="I102" s="109">
        <f>SUM(I95:I101)</f>
        <v>0</v>
      </c>
      <c r="J102" s="109"/>
      <c r="K102" s="109">
        <f>SUM(K95:K101)</f>
        <v>0</v>
      </c>
      <c r="L102" s="109"/>
      <c r="M102" s="109"/>
      <c r="N102" s="109"/>
      <c r="O102" s="109">
        <f>SUM(O95:O101)</f>
        <v>0</v>
      </c>
      <c r="P102" s="109"/>
      <c r="Q102" s="110">
        <f>SUM(Q95:Q101)</f>
        <v>0</v>
      </c>
      <c r="R102" s="109"/>
      <c r="S102" s="111">
        <f>SUM(S95:S101)</f>
        <v>0</v>
      </c>
      <c r="T102" s="109"/>
      <c r="U102" s="109">
        <f>SUM(U95:U101)</f>
        <v>0</v>
      </c>
      <c r="V102" s="109"/>
      <c r="W102" s="110">
        <f>SUM(W95:W101)</f>
        <v>0</v>
      </c>
      <c r="X102" s="109"/>
      <c r="Y102" s="111">
        <f>SUM(Y95:Y101)</f>
        <v>0</v>
      </c>
      <c r="Z102" s="109"/>
      <c r="AA102" s="109">
        <f>SUM(AA95:AA101)</f>
        <v>0</v>
      </c>
      <c r="AB102" s="109"/>
      <c r="AC102" s="109">
        <f>SUM(AC95:AC101)</f>
        <v>0</v>
      </c>
      <c r="AD102" s="109"/>
      <c r="AE102" s="109">
        <f>SUM(AE95:AE101)</f>
        <v>0</v>
      </c>
    </row>
    <row r="103" spans="1:31" ht="12.75">
      <c r="A103" s="108"/>
      <c r="B103" s="108"/>
      <c r="C103" s="108"/>
      <c r="D103" s="108"/>
      <c r="E103" s="104"/>
      <c r="F103" s="104"/>
      <c r="G103" s="104"/>
      <c r="H103" s="104"/>
      <c r="I103" s="104"/>
      <c r="J103" s="104"/>
      <c r="K103" s="104"/>
      <c r="L103" s="104"/>
      <c r="M103" s="104"/>
      <c r="N103" s="104"/>
      <c r="O103" s="104"/>
      <c r="P103" s="104"/>
      <c r="Q103" s="105"/>
      <c r="R103" s="106"/>
      <c r="S103" s="107"/>
      <c r="T103" s="104"/>
      <c r="U103" s="104"/>
      <c r="V103" s="104"/>
      <c r="W103" s="105"/>
      <c r="X103" s="106"/>
      <c r="Y103" s="107"/>
      <c r="Z103" s="104"/>
      <c r="AA103" s="104"/>
      <c r="AB103" s="104"/>
      <c r="AC103" s="104"/>
      <c r="AD103" s="104"/>
      <c r="AE103" s="104"/>
    </row>
    <row r="104" spans="1:31" ht="12.75">
      <c r="A104" s="103" t="s">
        <v>210</v>
      </c>
      <c r="B104" s="108"/>
      <c r="C104" s="108"/>
      <c r="D104" s="108"/>
      <c r="E104" s="104"/>
      <c r="F104" s="104"/>
      <c r="G104" s="104"/>
      <c r="H104" s="104"/>
      <c r="I104" s="104"/>
      <c r="J104" s="104"/>
      <c r="K104" s="104"/>
      <c r="L104" s="104"/>
      <c r="M104" s="104"/>
      <c r="N104" s="104"/>
      <c r="O104" s="104"/>
      <c r="P104" s="104"/>
      <c r="Q104" s="105"/>
      <c r="R104" s="106"/>
      <c r="S104" s="107"/>
      <c r="T104" s="104"/>
      <c r="U104" s="104"/>
      <c r="V104" s="104"/>
      <c r="W104" s="105"/>
      <c r="X104" s="106"/>
      <c r="Y104" s="107"/>
      <c r="Z104" s="104"/>
      <c r="AA104" s="104"/>
      <c r="AB104" s="104"/>
      <c r="AC104" s="104"/>
      <c r="AD104" s="104"/>
      <c r="AE104" s="104"/>
    </row>
    <row r="105" spans="1:31" ht="12.75">
      <c r="A105" s="108" t="s">
        <v>158</v>
      </c>
      <c r="B105" s="108"/>
      <c r="C105" s="108"/>
      <c r="D105" s="108"/>
      <c r="E105" s="104">
        <v>0</v>
      </c>
      <c r="F105" s="104"/>
      <c r="G105" s="104">
        <v>0</v>
      </c>
      <c r="H105" s="104"/>
      <c r="I105" s="104">
        <v>0</v>
      </c>
      <c r="J105" s="104"/>
      <c r="K105" s="104">
        <v>0</v>
      </c>
      <c r="L105" s="104"/>
      <c r="M105" s="104">
        <v>0</v>
      </c>
      <c r="N105" s="104"/>
      <c r="O105" s="104">
        <v>0</v>
      </c>
      <c r="P105" s="104"/>
      <c r="Q105" s="105">
        <v>0</v>
      </c>
      <c r="R105" s="106"/>
      <c r="S105" s="107">
        <v>0</v>
      </c>
      <c r="T105" s="104"/>
      <c r="U105" s="104">
        <f>Q105+S105</f>
        <v>0</v>
      </c>
      <c r="V105" s="104"/>
      <c r="W105" s="105">
        <v>0</v>
      </c>
      <c r="X105" s="106"/>
      <c r="Y105" s="107">
        <v>0</v>
      </c>
      <c r="Z105" s="104"/>
      <c r="AA105" s="104">
        <f>W105+Y105</f>
        <v>0</v>
      </c>
      <c r="AB105" s="104"/>
      <c r="AC105" s="104">
        <v>0</v>
      </c>
      <c r="AD105" s="104"/>
      <c r="AE105" s="104">
        <f>E105+G105+I105+K105+M105+O105+U105+AA105+AC105</f>
        <v>0</v>
      </c>
    </row>
    <row r="106" spans="1:31" ht="12.75">
      <c r="A106" s="108" t="s">
        <v>455</v>
      </c>
      <c r="B106" s="108"/>
      <c r="C106" s="108"/>
      <c r="D106" s="108"/>
      <c r="E106" s="104">
        <v>0</v>
      </c>
      <c r="F106" s="104"/>
      <c r="G106" s="104">
        <v>0</v>
      </c>
      <c r="H106" s="104"/>
      <c r="I106" s="104">
        <v>0</v>
      </c>
      <c r="J106" s="104"/>
      <c r="K106" s="104">
        <v>0</v>
      </c>
      <c r="L106" s="104"/>
      <c r="M106" s="104">
        <v>0</v>
      </c>
      <c r="N106" s="104"/>
      <c r="O106" s="104">
        <v>0</v>
      </c>
      <c r="P106" s="104"/>
      <c r="Q106" s="105"/>
      <c r="R106" s="106"/>
      <c r="S106" s="107">
        <v>0</v>
      </c>
      <c r="T106" s="104"/>
      <c r="U106" s="104">
        <f>Q106+S106</f>
        <v>0</v>
      </c>
      <c r="V106" s="104"/>
      <c r="W106" s="105">
        <v>0</v>
      </c>
      <c r="X106" s="106"/>
      <c r="Y106" s="107">
        <v>0</v>
      </c>
      <c r="Z106" s="104"/>
      <c r="AA106" s="104">
        <f>W106+Y106</f>
        <v>0</v>
      </c>
      <c r="AB106" s="104"/>
      <c r="AC106" s="104">
        <v>0</v>
      </c>
      <c r="AD106" s="104"/>
      <c r="AE106" s="104">
        <f>E106+G106+I106+K106+M106+O106+U106+AA106+AC106</f>
        <v>0</v>
      </c>
    </row>
    <row r="107" spans="1:31" ht="12.75">
      <c r="A107" s="108" t="s">
        <v>456</v>
      </c>
      <c r="B107" s="108"/>
      <c r="C107" s="108"/>
      <c r="D107" s="108"/>
      <c r="E107" s="104">
        <v>0</v>
      </c>
      <c r="F107" s="104"/>
      <c r="G107" s="104">
        <v>0</v>
      </c>
      <c r="H107" s="104"/>
      <c r="I107" s="104">
        <v>0</v>
      </c>
      <c r="J107" s="104"/>
      <c r="K107" s="104">
        <v>0</v>
      </c>
      <c r="L107" s="104"/>
      <c r="M107" s="104">
        <v>0</v>
      </c>
      <c r="N107" s="104"/>
      <c r="O107" s="104">
        <v>0</v>
      </c>
      <c r="P107" s="104"/>
      <c r="Q107" s="105">
        <v>0</v>
      </c>
      <c r="R107" s="106"/>
      <c r="S107" s="107">
        <v>0</v>
      </c>
      <c r="T107" s="104"/>
      <c r="U107" s="104">
        <f>Q107+S107</f>
        <v>0</v>
      </c>
      <c r="V107" s="104"/>
      <c r="W107" s="105">
        <v>0</v>
      </c>
      <c r="X107" s="106"/>
      <c r="Y107" s="107">
        <v>0</v>
      </c>
      <c r="Z107" s="104"/>
      <c r="AA107" s="104">
        <f>W107+Y107</f>
        <v>0</v>
      </c>
      <c r="AB107" s="104"/>
      <c r="AC107" s="104">
        <v>0</v>
      </c>
      <c r="AD107" s="104"/>
      <c r="AE107" s="104">
        <f>E107+G107+I107+K107+M107+O107+U107+AA107+AC107</f>
        <v>0</v>
      </c>
    </row>
    <row r="108" spans="1:31" ht="12.75">
      <c r="A108" s="108" t="s">
        <v>459</v>
      </c>
      <c r="B108" s="108"/>
      <c r="C108" s="108"/>
      <c r="D108" s="108"/>
      <c r="E108" s="104">
        <v>0</v>
      </c>
      <c r="F108" s="104"/>
      <c r="G108" s="104">
        <v>0</v>
      </c>
      <c r="H108" s="104"/>
      <c r="I108" s="104">
        <v>0</v>
      </c>
      <c r="J108" s="104"/>
      <c r="K108" s="104">
        <v>0</v>
      </c>
      <c r="L108" s="104"/>
      <c r="M108" s="104">
        <v>0</v>
      </c>
      <c r="N108" s="104"/>
      <c r="O108" s="104">
        <v>0</v>
      </c>
      <c r="P108" s="104"/>
      <c r="Q108" s="105">
        <v>0</v>
      </c>
      <c r="R108" s="106"/>
      <c r="S108" s="107">
        <v>0</v>
      </c>
      <c r="T108" s="104"/>
      <c r="U108" s="104">
        <f>Q108+S108</f>
        <v>0</v>
      </c>
      <c r="V108" s="104"/>
      <c r="W108" s="105">
        <v>0</v>
      </c>
      <c r="X108" s="106"/>
      <c r="Y108" s="107">
        <v>0</v>
      </c>
      <c r="Z108" s="104"/>
      <c r="AA108" s="104">
        <f>W108+Y108</f>
        <v>0</v>
      </c>
      <c r="AB108" s="104"/>
      <c r="AC108" s="104">
        <v>0</v>
      </c>
      <c r="AD108" s="104"/>
      <c r="AE108" s="104">
        <f>E108+G108+I108+K108+M108+O108+U108+AA108+AC108</f>
        <v>0</v>
      </c>
    </row>
    <row r="109" spans="1:31" ht="12.75">
      <c r="A109" s="108" t="s">
        <v>382</v>
      </c>
      <c r="B109" s="108"/>
      <c r="C109" s="108"/>
      <c r="D109" s="108"/>
      <c r="E109" s="104">
        <v>0</v>
      </c>
      <c r="F109" s="104"/>
      <c r="G109" s="104">
        <v>0</v>
      </c>
      <c r="H109" s="104"/>
      <c r="I109" s="104">
        <v>0</v>
      </c>
      <c r="J109" s="104"/>
      <c r="K109" s="104">
        <v>0</v>
      </c>
      <c r="L109" s="104"/>
      <c r="M109" s="104">
        <v>0</v>
      </c>
      <c r="N109" s="104"/>
      <c r="O109" s="104">
        <v>0</v>
      </c>
      <c r="P109" s="104"/>
      <c r="Q109" s="105">
        <v>0</v>
      </c>
      <c r="R109" s="106"/>
      <c r="S109" s="107">
        <v>0</v>
      </c>
      <c r="T109" s="104"/>
      <c r="U109" s="104">
        <f>Q109+S109</f>
        <v>0</v>
      </c>
      <c r="V109" s="104"/>
      <c r="W109" s="105">
        <v>0</v>
      </c>
      <c r="X109" s="106"/>
      <c r="Y109" s="107">
        <v>0</v>
      </c>
      <c r="Z109" s="104"/>
      <c r="AA109" s="104">
        <f>W109+Y109</f>
        <v>0</v>
      </c>
      <c r="AB109" s="104"/>
      <c r="AC109" s="104">
        <v>0</v>
      </c>
      <c r="AD109" s="104"/>
      <c r="AE109" s="104">
        <f>E109+G109+I109+K109+M109+O109+U109+AA109+AC109</f>
        <v>0</v>
      </c>
    </row>
    <row r="110" spans="1:31" ht="12.75">
      <c r="A110" s="108" t="s">
        <v>457</v>
      </c>
      <c r="B110" s="108"/>
      <c r="C110" s="108"/>
      <c r="D110" s="108"/>
      <c r="E110" s="104"/>
      <c r="F110" s="104"/>
      <c r="G110" s="104"/>
      <c r="H110" s="104"/>
      <c r="I110" s="104"/>
      <c r="J110" s="104"/>
      <c r="K110" s="104"/>
      <c r="L110" s="104"/>
      <c r="M110" s="104"/>
      <c r="N110" s="104"/>
      <c r="O110" s="104"/>
      <c r="P110" s="104"/>
      <c r="Q110" s="105"/>
      <c r="R110" s="106"/>
      <c r="S110" s="107"/>
      <c r="T110" s="104"/>
      <c r="U110" s="104"/>
      <c r="V110" s="104"/>
      <c r="W110" s="105"/>
      <c r="X110" s="106"/>
      <c r="Y110" s="107"/>
      <c r="Z110" s="104"/>
      <c r="AA110" s="104"/>
      <c r="AB110" s="104"/>
      <c r="AC110" s="104"/>
      <c r="AD110" s="104"/>
      <c r="AE110" s="104"/>
    </row>
    <row r="111" spans="1:31" ht="12.75">
      <c r="A111" s="108" t="s">
        <v>458</v>
      </c>
      <c r="B111" s="108"/>
      <c r="C111" s="108"/>
      <c r="D111" s="108"/>
      <c r="E111" s="104">
        <v>0</v>
      </c>
      <c r="F111" s="104"/>
      <c r="G111" s="104">
        <v>0</v>
      </c>
      <c r="H111" s="104"/>
      <c r="I111" s="104">
        <v>0</v>
      </c>
      <c r="J111" s="104"/>
      <c r="K111" s="104">
        <v>0</v>
      </c>
      <c r="L111" s="104"/>
      <c r="M111" s="104">
        <v>0</v>
      </c>
      <c r="N111" s="104"/>
      <c r="O111" s="104">
        <v>0</v>
      </c>
      <c r="P111" s="104"/>
      <c r="Q111" s="105">
        <v>0</v>
      </c>
      <c r="R111" s="106"/>
      <c r="S111" s="107">
        <v>0</v>
      </c>
      <c r="T111" s="104"/>
      <c r="U111" s="104">
        <f>Q111+S111</f>
        <v>0</v>
      </c>
      <c r="V111" s="104"/>
      <c r="W111" s="105">
        <v>0</v>
      </c>
      <c r="X111" s="106"/>
      <c r="Y111" s="107">
        <v>0</v>
      </c>
      <c r="Z111" s="104"/>
      <c r="AA111" s="104">
        <f>W111+Y111</f>
        <v>0</v>
      </c>
      <c r="AB111" s="104"/>
      <c r="AC111" s="104">
        <v>0</v>
      </c>
      <c r="AD111" s="104"/>
      <c r="AE111" s="104">
        <f>E111+G111+I111+K111+M111+O111+U111+AA111+AC111</f>
        <v>0</v>
      </c>
    </row>
    <row r="112" spans="1:31" ht="12.75">
      <c r="A112" s="108"/>
      <c r="B112" s="108"/>
      <c r="C112" s="108"/>
      <c r="D112" s="108"/>
      <c r="E112" s="109">
        <f>SUM(E105:E111)</f>
        <v>0</v>
      </c>
      <c r="F112" s="109"/>
      <c r="G112" s="109">
        <f>SUM(G105:G111)</f>
        <v>0</v>
      </c>
      <c r="H112" s="109"/>
      <c r="I112" s="109">
        <f>SUM(I105:I111)</f>
        <v>0</v>
      </c>
      <c r="J112" s="109"/>
      <c r="K112" s="109">
        <f>SUM(K105:K111)</f>
        <v>0</v>
      </c>
      <c r="L112" s="109"/>
      <c r="M112" s="109">
        <f>SUM(M105:M111)</f>
        <v>0</v>
      </c>
      <c r="N112" s="109"/>
      <c r="O112" s="109">
        <f>SUM(O105:O111)</f>
        <v>0</v>
      </c>
      <c r="P112" s="109"/>
      <c r="Q112" s="110">
        <f>SUM(Q105:Q111)</f>
        <v>0</v>
      </c>
      <c r="R112" s="109"/>
      <c r="S112" s="111">
        <f>SUM(S105:S111)</f>
        <v>0</v>
      </c>
      <c r="T112" s="109"/>
      <c r="U112" s="109">
        <f>SUM(U105:U111)</f>
        <v>0</v>
      </c>
      <c r="V112" s="109"/>
      <c r="W112" s="110">
        <f>SUM(W105:W111)</f>
        <v>0</v>
      </c>
      <c r="X112" s="109"/>
      <c r="Y112" s="111">
        <f>SUM(Y105:Y111)</f>
        <v>0</v>
      </c>
      <c r="Z112" s="109"/>
      <c r="AA112" s="109">
        <f>SUM(AA105:AA111)</f>
        <v>0</v>
      </c>
      <c r="AB112" s="109"/>
      <c r="AC112" s="109">
        <f>SUM(AC105:AC111)</f>
        <v>0</v>
      </c>
      <c r="AD112" s="109"/>
      <c r="AE112" s="109">
        <f>SUM(AE105:AE111)</f>
        <v>0</v>
      </c>
    </row>
    <row r="113" spans="1:31" ht="12.75">
      <c r="A113" s="108"/>
      <c r="B113" s="108"/>
      <c r="C113" s="108"/>
      <c r="D113" s="108"/>
      <c r="E113" s="104"/>
      <c r="F113" s="104"/>
      <c r="G113" s="104"/>
      <c r="H113" s="104"/>
      <c r="I113" s="104"/>
      <c r="J113" s="104"/>
      <c r="K113" s="104"/>
      <c r="L113" s="104"/>
      <c r="M113" s="104"/>
      <c r="N113" s="104"/>
      <c r="O113" s="104"/>
      <c r="P113" s="104"/>
      <c r="Q113" s="105"/>
      <c r="R113" s="106"/>
      <c r="S113" s="107"/>
      <c r="T113" s="104"/>
      <c r="U113" s="104"/>
      <c r="V113" s="104"/>
      <c r="W113" s="105"/>
      <c r="X113" s="106"/>
      <c r="Y113" s="107"/>
      <c r="Z113" s="104"/>
      <c r="AA113" s="104"/>
      <c r="AB113" s="104"/>
      <c r="AC113" s="104"/>
      <c r="AD113" s="104"/>
      <c r="AE113" s="104"/>
    </row>
    <row r="114" spans="1:31" ht="12.75">
      <c r="A114" s="103" t="s">
        <v>217</v>
      </c>
      <c r="B114" s="108"/>
      <c r="C114" s="108"/>
      <c r="D114" s="108"/>
      <c r="E114" s="104"/>
      <c r="F114" s="104"/>
      <c r="G114" s="104"/>
      <c r="H114" s="104"/>
      <c r="I114" s="104"/>
      <c r="J114" s="104"/>
      <c r="K114" s="104"/>
      <c r="L114" s="104"/>
      <c r="M114" s="104"/>
      <c r="N114" s="104"/>
      <c r="O114" s="104"/>
      <c r="P114" s="104"/>
      <c r="Q114" s="105"/>
      <c r="R114" s="106"/>
      <c r="S114" s="107"/>
      <c r="T114" s="104"/>
      <c r="U114" s="104"/>
      <c r="V114" s="104"/>
      <c r="W114" s="105"/>
      <c r="X114" s="106"/>
      <c r="Y114" s="107"/>
      <c r="Z114" s="104"/>
      <c r="AA114" s="104"/>
      <c r="AB114" s="104"/>
      <c r="AC114" s="104"/>
      <c r="AD114" s="104"/>
      <c r="AE114" s="104"/>
    </row>
    <row r="115" spans="1:31" ht="12.75">
      <c r="A115" s="108"/>
      <c r="B115" s="108"/>
      <c r="C115" s="108"/>
      <c r="D115" s="108"/>
      <c r="E115" s="104"/>
      <c r="F115" s="104"/>
      <c r="G115" s="104"/>
      <c r="H115" s="104"/>
      <c r="I115" s="104"/>
      <c r="J115" s="104"/>
      <c r="K115" s="104"/>
      <c r="L115" s="104"/>
      <c r="M115" s="104"/>
      <c r="N115" s="104"/>
      <c r="O115" s="104"/>
      <c r="P115" s="104"/>
      <c r="Q115" s="105"/>
      <c r="R115" s="106"/>
      <c r="S115" s="107"/>
      <c r="T115" s="104"/>
      <c r="U115" s="104"/>
      <c r="V115" s="104"/>
      <c r="W115" s="105"/>
      <c r="X115" s="106"/>
      <c r="Y115" s="107"/>
      <c r="Z115" s="104"/>
      <c r="AA115" s="104"/>
      <c r="AB115" s="104"/>
      <c r="AC115" s="104"/>
      <c r="AD115" s="104"/>
      <c r="AE115" s="104">
        <f>E115+G115+I115+K115+M115+O115+U115+AA115+AC115</f>
        <v>0</v>
      </c>
    </row>
    <row r="116" spans="1:31" ht="12.75">
      <c r="A116" s="108"/>
      <c r="B116" s="108"/>
      <c r="C116" s="108"/>
      <c r="D116" s="108"/>
      <c r="E116" s="104"/>
      <c r="F116" s="104"/>
      <c r="G116" s="104"/>
      <c r="H116" s="104"/>
      <c r="I116" s="104"/>
      <c r="J116" s="104"/>
      <c r="K116" s="104"/>
      <c r="L116" s="104"/>
      <c r="M116" s="104"/>
      <c r="N116" s="104"/>
      <c r="O116" s="104"/>
      <c r="P116" s="104"/>
      <c r="Q116" s="105"/>
      <c r="R116" s="106"/>
      <c r="S116" s="107"/>
      <c r="T116" s="104"/>
      <c r="U116" s="104"/>
      <c r="V116" s="104"/>
      <c r="W116" s="105"/>
      <c r="X116" s="106"/>
      <c r="Y116" s="107"/>
      <c r="Z116" s="104"/>
      <c r="AA116" s="104"/>
      <c r="AB116" s="104"/>
      <c r="AC116" s="104"/>
      <c r="AD116" s="104"/>
      <c r="AE116" s="104">
        <f>E116+G116+I116+K116+M116+O116+U116+AA116+AC116</f>
        <v>0</v>
      </c>
    </row>
    <row r="117" spans="1:31" ht="12.75">
      <c r="A117" s="108"/>
      <c r="B117" s="108"/>
      <c r="C117" s="108"/>
      <c r="D117" s="108"/>
      <c r="E117" s="109">
        <f>SUM(E115:E116)</f>
        <v>0</v>
      </c>
      <c r="F117" s="109"/>
      <c r="G117" s="109">
        <f>SUM(G115:G116)</f>
        <v>0</v>
      </c>
      <c r="H117" s="109"/>
      <c r="I117" s="109">
        <f>SUM(I115:I116)</f>
        <v>0</v>
      </c>
      <c r="J117" s="109"/>
      <c r="K117" s="109">
        <f>SUM(K115:K116)</f>
        <v>0</v>
      </c>
      <c r="L117" s="109"/>
      <c r="M117" s="109">
        <f>SUM(M115:M116)</f>
        <v>0</v>
      </c>
      <c r="N117" s="109"/>
      <c r="O117" s="109">
        <f>SUM(O115:O116)</f>
        <v>0</v>
      </c>
      <c r="P117" s="109"/>
      <c r="Q117" s="110">
        <f>SUM(Q115:Q116)</f>
        <v>0</v>
      </c>
      <c r="R117" s="109"/>
      <c r="S117" s="111">
        <f>SUM(S115:S116)</f>
        <v>0</v>
      </c>
      <c r="T117" s="109"/>
      <c r="U117" s="109">
        <f>SUM(U115:U116)</f>
        <v>0</v>
      </c>
      <c r="V117" s="109"/>
      <c r="W117" s="110">
        <f>SUM(W115:W116)</f>
        <v>0</v>
      </c>
      <c r="X117" s="109"/>
      <c r="Y117" s="111">
        <f>SUM(Y115:Y116)</f>
        <v>0</v>
      </c>
      <c r="Z117" s="109"/>
      <c r="AA117" s="109">
        <f>SUM(AA115:AA116)</f>
        <v>0</v>
      </c>
      <c r="AB117" s="109"/>
      <c r="AC117" s="109">
        <f>SUM(AC115:AC116)</f>
        <v>0</v>
      </c>
      <c r="AD117" s="109"/>
      <c r="AE117" s="109">
        <f>SUM(AE115:AE116)</f>
        <v>0</v>
      </c>
    </row>
    <row r="118" spans="1:31" ht="12.75">
      <c r="A118" s="108"/>
      <c r="B118" s="108"/>
      <c r="C118" s="108"/>
      <c r="D118" s="108"/>
      <c r="E118" s="104"/>
      <c r="F118" s="104"/>
      <c r="G118" s="104"/>
      <c r="H118" s="104"/>
      <c r="I118" s="104"/>
      <c r="J118" s="104"/>
      <c r="K118" s="104"/>
      <c r="L118" s="104"/>
      <c r="M118" s="104"/>
      <c r="N118" s="104"/>
      <c r="O118" s="104"/>
      <c r="P118" s="104"/>
      <c r="Q118" s="105"/>
      <c r="R118" s="106"/>
      <c r="S118" s="107"/>
      <c r="T118" s="104"/>
      <c r="U118" s="104"/>
      <c r="V118" s="104"/>
      <c r="W118" s="105"/>
      <c r="X118" s="106"/>
      <c r="Y118" s="107"/>
      <c r="Z118" s="104"/>
      <c r="AA118" s="104"/>
      <c r="AB118" s="104"/>
      <c r="AC118" s="104"/>
      <c r="AD118" s="104"/>
      <c r="AE118" s="104"/>
    </row>
    <row r="119" spans="1:31" ht="12.75">
      <c r="A119" s="103" t="s">
        <v>5</v>
      </c>
      <c r="B119" s="103"/>
      <c r="C119" s="103"/>
      <c r="D119" s="103"/>
      <c r="E119" s="104"/>
      <c r="F119" s="104"/>
      <c r="G119" s="104"/>
      <c r="H119" s="104"/>
      <c r="I119" s="104"/>
      <c r="J119" s="104"/>
      <c r="K119" s="104"/>
      <c r="L119" s="104"/>
      <c r="M119" s="104"/>
      <c r="N119" s="104"/>
      <c r="O119" s="104"/>
      <c r="P119" s="104"/>
      <c r="Q119" s="105"/>
      <c r="R119" s="106"/>
      <c r="S119" s="107"/>
      <c r="T119" s="104"/>
      <c r="U119" s="104"/>
      <c r="V119" s="104"/>
      <c r="W119" s="105"/>
      <c r="X119" s="106"/>
      <c r="Y119" s="107"/>
      <c r="Z119" s="104"/>
      <c r="AA119" s="104"/>
      <c r="AB119" s="104"/>
      <c r="AC119" s="104"/>
      <c r="AD119" s="104"/>
      <c r="AE119" s="104"/>
    </row>
    <row r="120" spans="1:31" ht="12.75">
      <c r="A120" s="108" t="s">
        <v>158</v>
      </c>
      <c r="B120" s="108"/>
      <c r="C120" s="108"/>
      <c r="D120" s="108"/>
      <c r="E120" s="104">
        <f>E72+E82+E95+E105</f>
        <v>0</v>
      </c>
      <c r="F120" s="104"/>
      <c r="G120" s="104">
        <f>G72+G82+G95+G105</f>
        <v>0</v>
      </c>
      <c r="H120" s="104"/>
      <c r="I120" s="104">
        <f>I72+I82+I95+I105</f>
        <v>0</v>
      </c>
      <c r="J120" s="104"/>
      <c r="K120" s="104">
        <f>K72+K82+K95+K105</f>
        <v>0</v>
      </c>
      <c r="L120" s="104"/>
      <c r="M120" s="104">
        <f>M72+M82+M95+M105</f>
        <v>0</v>
      </c>
      <c r="N120" s="104"/>
      <c r="O120" s="104">
        <f>O72+O82+O95+O105</f>
        <v>0</v>
      </c>
      <c r="P120" s="104"/>
      <c r="Q120" s="105">
        <f>Q72+Q82+Q95+Q105</f>
        <v>0</v>
      </c>
      <c r="R120" s="106"/>
      <c r="S120" s="107">
        <f>S72+S82+S95+S105</f>
        <v>0</v>
      </c>
      <c r="T120" s="104"/>
      <c r="U120" s="104">
        <f>Q120+S120</f>
        <v>0</v>
      </c>
      <c r="V120" s="104"/>
      <c r="W120" s="105">
        <f>W72+W82+W95+W105</f>
        <v>0</v>
      </c>
      <c r="X120" s="106"/>
      <c r="Y120" s="107">
        <f>Y72+Y82+Y95+Y105</f>
        <v>0</v>
      </c>
      <c r="Z120" s="104"/>
      <c r="AA120" s="104">
        <f>W120+Y120</f>
        <v>0</v>
      </c>
      <c r="AB120" s="104"/>
      <c r="AC120" s="104">
        <f>AC72+AC82+AC95+AC105</f>
        <v>0</v>
      </c>
      <c r="AD120" s="104"/>
      <c r="AE120" s="104">
        <f>E120+G120+I120+K120+M120+O120+U120+AA120+AC120</f>
        <v>0</v>
      </c>
    </row>
    <row r="121" spans="1:31" ht="12.75">
      <c r="A121" s="108" t="s">
        <v>455</v>
      </c>
      <c r="B121" s="108"/>
      <c r="C121" s="108"/>
      <c r="D121" s="108"/>
      <c r="E121" s="104">
        <f>E73+E83+E91+E96</f>
        <v>0</v>
      </c>
      <c r="F121" s="104"/>
      <c r="G121" s="104">
        <f>G73+G83+G91+G96</f>
        <v>0</v>
      </c>
      <c r="H121" s="104"/>
      <c r="I121" s="104">
        <f>I73+I83+I91+I96</f>
        <v>0</v>
      </c>
      <c r="J121" s="104"/>
      <c r="K121" s="104">
        <f>K73+K83+K91+K96</f>
        <v>0</v>
      </c>
      <c r="L121" s="104"/>
      <c r="M121" s="104">
        <f>M73+M83+M91+M96</f>
        <v>0</v>
      </c>
      <c r="N121" s="104"/>
      <c r="O121" s="104">
        <f>O73+O83+O91+O96</f>
        <v>0</v>
      </c>
      <c r="P121" s="104"/>
      <c r="Q121" s="105">
        <f>Q73+Q83+Q91+Q96+Q106</f>
        <v>0</v>
      </c>
      <c r="R121" s="106"/>
      <c r="S121" s="107">
        <f>S73+S83+S91+S96</f>
        <v>0</v>
      </c>
      <c r="T121" s="104"/>
      <c r="U121" s="104">
        <f>Q121+S121</f>
        <v>0</v>
      </c>
      <c r="V121" s="104"/>
      <c r="W121" s="105">
        <f>W73+W83+W91+W96</f>
        <v>0</v>
      </c>
      <c r="X121" s="106"/>
      <c r="Y121" s="107">
        <v>0</v>
      </c>
      <c r="Z121" s="104"/>
      <c r="AA121" s="104">
        <f>W121+Y121</f>
        <v>0</v>
      </c>
      <c r="AB121" s="104"/>
      <c r="AC121" s="104">
        <f>AC73+AC83+AC96+AC106</f>
        <v>0</v>
      </c>
      <c r="AD121" s="104"/>
      <c r="AE121" s="104">
        <f>E121+G121+I121+K121+M121+O121+U121+AA121+AC121</f>
        <v>0</v>
      </c>
    </row>
    <row r="122" spans="1:31" ht="12.75">
      <c r="A122" s="108" t="s">
        <v>456</v>
      </c>
      <c r="B122" s="108"/>
      <c r="C122" s="108"/>
      <c r="D122" s="108"/>
      <c r="E122" s="104">
        <f>E74+E84+E97+E107</f>
        <v>0</v>
      </c>
      <c r="F122" s="104"/>
      <c r="G122" s="104">
        <f>G74+G84+G97+G107</f>
        <v>0</v>
      </c>
      <c r="H122" s="104"/>
      <c r="I122" s="104">
        <f>I74+I84+I97+I107</f>
        <v>0</v>
      </c>
      <c r="J122" s="104"/>
      <c r="K122" s="104">
        <f>K74+K84+K97+K107</f>
        <v>0</v>
      </c>
      <c r="L122" s="104"/>
      <c r="M122" s="104">
        <f>M74+M84+M97+M107</f>
        <v>0</v>
      </c>
      <c r="N122" s="104"/>
      <c r="O122" s="104">
        <f>O74+O84+O97+O107</f>
        <v>0</v>
      </c>
      <c r="P122" s="104"/>
      <c r="Q122" s="105">
        <f>Q74+Q84+Q97+Q107</f>
        <v>0</v>
      </c>
      <c r="R122" s="106"/>
      <c r="S122" s="107">
        <f>S74+S84+S97+S107</f>
        <v>0</v>
      </c>
      <c r="T122" s="104"/>
      <c r="U122" s="104">
        <f>Q122+S122</f>
        <v>0</v>
      </c>
      <c r="V122" s="104"/>
      <c r="W122" s="105">
        <f>W74+W84+W97+W107</f>
        <v>0</v>
      </c>
      <c r="X122" s="106"/>
      <c r="Y122" s="107">
        <f>Y74+Y84+Y97+Y107</f>
        <v>0</v>
      </c>
      <c r="Z122" s="104"/>
      <c r="AA122" s="104">
        <f>W122+Y122</f>
        <v>0</v>
      </c>
      <c r="AB122" s="104"/>
      <c r="AC122" s="104">
        <f>AC74+AC84+AC97+AC107</f>
        <v>0</v>
      </c>
      <c r="AD122" s="104"/>
      <c r="AE122" s="104">
        <f>E122+G122+I122+K122+M122+O122+U122+AA122+AC122</f>
        <v>0</v>
      </c>
    </row>
    <row r="123" spans="1:31" ht="12.75">
      <c r="A123" s="108" t="s">
        <v>459</v>
      </c>
      <c r="B123" s="108"/>
      <c r="C123" s="108"/>
      <c r="D123" s="108"/>
      <c r="E123" s="104">
        <f>E75+E85+E92+E98+E108+E115</f>
        <v>0</v>
      </c>
      <c r="F123" s="104"/>
      <c r="G123" s="104">
        <f>G75+G85+G92+G98+G108+G115</f>
        <v>0</v>
      </c>
      <c r="H123" s="104"/>
      <c r="I123" s="104">
        <f>I75+I85+I92+I98+I108+I115</f>
        <v>0</v>
      </c>
      <c r="J123" s="104"/>
      <c r="K123" s="104">
        <f>K75+K85+K92+K98+K108+K115</f>
        <v>0</v>
      </c>
      <c r="L123" s="104"/>
      <c r="M123" s="104">
        <f>M75+M85+M92+M98+M108+M115</f>
        <v>0</v>
      </c>
      <c r="N123" s="104"/>
      <c r="O123" s="104" t="e">
        <f>O75+O85+O92+O98+O108+O115</f>
        <v>#REF!</v>
      </c>
      <c r="P123" s="104"/>
      <c r="Q123" s="105" t="e">
        <f>Q75+Q85+Q92+Q98+Q108+Q115</f>
        <v>#REF!</v>
      </c>
      <c r="R123" s="106">
        <f>R75+R85+R93+R98</f>
        <v>0</v>
      </c>
      <c r="S123" s="107" t="e">
        <f>S75+S85+S92+S98+S108+S115</f>
        <v>#REF!</v>
      </c>
      <c r="T123" s="104"/>
      <c r="U123" s="104" t="e">
        <f>Q123+S123</f>
        <v>#REF!</v>
      </c>
      <c r="V123" s="104"/>
      <c r="W123" s="105" t="e">
        <f>W75+W85+W92+W98+W108+W115</f>
        <v>#REF!</v>
      </c>
      <c r="X123" s="106"/>
      <c r="Y123" s="107">
        <f>Y75+Y85+Y98+Y108+Y115</f>
        <v>0</v>
      </c>
      <c r="Z123" s="104"/>
      <c r="AA123" s="104" t="e">
        <f>W123+Y123</f>
        <v>#REF!</v>
      </c>
      <c r="AB123" s="104"/>
      <c r="AC123" s="104">
        <f>AC75+AC85+AC92+AC98+AC108+AC115</f>
        <v>0</v>
      </c>
      <c r="AD123" s="104"/>
      <c r="AE123" s="104" t="e">
        <f>E123+G123+I123+K123+M123+O123+U123+AA123+AC123</f>
        <v>#REF!</v>
      </c>
    </row>
    <row r="124" spans="1:31" ht="12.75">
      <c r="A124" s="108" t="s">
        <v>382</v>
      </c>
      <c r="B124" s="108"/>
      <c r="C124" s="108"/>
      <c r="D124" s="108"/>
      <c r="E124" s="104">
        <f>E76+E86+E99+E109+E116</f>
        <v>0</v>
      </c>
      <c r="F124" s="104"/>
      <c r="G124" s="104">
        <f>G76+G86+G99+G109+G116</f>
        <v>0</v>
      </c>
      <c r="H124" s="104"/>
      <c r="I124" s="104">
        <f>I76+I86+I99+I109+I116</f>
        <v>0</v>
      </c>
      <c r="J124" s="104"/>
      <c r="K124" s="104">
        <f>K76+K86+K99+K109+K116</f>
        <v>0</v>
      </c>
      <c r="L124" s="104"/>
      <c r="M124" s="104">
        <f>M76+M86+M99+M109+M116</f>
        <v>0</v>
      </c>
      <c r="N124" s="104"/>
      <c r="O124" s="104">
        <f>O76+O86+O99+O109+O116</f>
        <v>0</v>
      </c>
      <c r="P124" s="104"/>
      <c r="Q124" s="105">
        <f>Q76+Q86+Q99+Q109+Q116</f>
        <v>0</v>
      </c>
      <c r="R124" s="106"/>
      <c r="S124" s="107">
        <f>S76+S86+S99+S109+S116</f>
        <v>0</v>
      </c>
      <c r="T124" s="104"/>
      <c r="U124" s="104">
        <f>Q124+S124</f>
        <v>0</v>
      </c>
      <c r="V124" s="104"/>
      <c r="W124" s="105">
        <f>W76+W86+W99+W109+W116</f>
        <v>0</v>
      </c>
      <c r="X124" s="106"/>
      <c r="Y124" s="107">
        <f>Y76+Y86+Y99+Y109+Y116</f>
        <v>0</v>
      </c>
      <c r="Z124" s="104"/>
      <c r="AA124" s="104">
        <f>W124+Y124</f>
        <v>0</v>
      </c>
      <c r="AB124" s="104"/>
      <c r="AC124" s="104">
        <f>AC76+AC86+AC99+AC109+AC116</f>
        <v>0</v>
      </c>
      <c r="AD124" s="104"/>
      <c r="AE124" s="104">
        <f>E124+G124+I124+K124+M124+O124+U124+AA124+AC124</f>
        <v>0</v>
      </c>
    </row>
    <row r="125" spans="1:31" ht="12.75">
      <c r="A125" s="108" t="s">
        <v>457</v>
      </c>
      <c r="B125" s="108"/>
      <c r="C125" s="108"/>
      <c r="D125" s="108"/>
      <c r="E125" s="104"/>
      <c r="F125" s="104"/>
      <c r="G125" s="104"/>
      <c r="H125" s="104"/>
      <c r="I125" s="104"/>
      <c r="J125" s="104"/>
      <c r="K125" s="104"/>
      <c r="L125" s="104"/>
      <c r="M125" s="104"/>
      <c r="N125" s="104"/>
      <c r="O125" s="104"/>
      <c r="P125" s="104"/>
      <c r="Q125" s="105"/>
      <c r="R125" s="106"/>
      <c r="S125" s="107"/>
      <c r="T125" s="104"/>
      <c r="U125" s="104"/>
      <c r="V125" s="104"/>
      <c r="W125" s="105"/>
      <c r="X125" s="106"/>
      <c r="Y125" s="107"/>
      <c r="Z125" s="104"/>
      <c r="AA125" s="104"/>
      <c r="AB125" s="104"/>
      <c r="AC125" s="104"/>
      <c r="AD125" s="104"/>
      <c r="AE125" s="104"/>
    </row>
    <row r="126" spans="1:31" ht="12.75">
      <c r="A126" s="108" t="s">
        <v>458</v>
      </c>
      <c r="B126" s="108"/>
      <c r="C126" s="108"/>
      <c r="D126" s="108"/>
      <c r="E126" s="104"/>
      <c r="F126" s="104"/>
      <c r="G126" s="104"/>
      <c r="H126" s="104"/>
      <c r="I126" s="104"/>
      <c r="J126" s="104"/>
      <c r="K126" s="104"/>
      <c r="L126" s="104"/>
      <c r="M126" s="104"/>
      <c r="N126" s="104"/>
      <c r="O126" s="104"/>
      <c r="P126" s="104"/>
      <c r="Q126" s="105"/>
      <c r="R126" s="106"/>
      <c r="S126" s="107"/>
      <c r="T126" s="104"/>
      <c r="U126" s="104"/>
      <c r="V126" s="104"/>
      <c r="W126" s="105"/>
      <c r="X126" s="106"/>
      <c r="Y126" s="107"/>
      <c r="Z126" s="104"/>
      <c r="AA126" s="104"/>
      <c r="AB126" s="104"/>
      <c r="AC126" s="104"/>
      <c r="AD126" s="104"/>
      <c r="AE126" s="104">
        <f>E126+G126+I126+K126+M126+O126+U126+AA126+AC126</f>
        <v>0</v>
      </c>
    </row>
    <row r="127" spans="1:31" ht="12.75">
      <c r="A127" s="108"/>
      <c r="B127" s="108"/>
      <c r="C127" s="108"/>
      <c r="D127" s="108"/>
      <c r="E127" s="109">
        <f>SUM(E120:E126)</f>
        <v>0</v>
      </c>
      <c r="F127" s="109"/>
      <c r="G127" s="109">
        <f>SUM(G120:G126)</f>
        <v>0</v>
      </c>
      <c r="H127" s="109"/>
      <c r="I127" s="109">
        <f>SUM(I120:I126)</f>
        <v>0</v>
      </c>
      <c r="J127" s="109"/>
      <c r="K127" s="109">
        <f>SUM(K120:K126)</f>
        <v>0</v>
      </c>
      <c r="L127" s="109"/>
      <c r="M127" s="109">
        <f>SUM(M120:M126)</f>
        <v>0</v>
      </c>
      <c r="N127" s="109"/>
      <c r="O127" s="109" t="e">
        <f>SUM(O120:O126)</f>
        <v>#REF!</v>
      </c>
      <c r="P127" s="109"/>
      <c r="Q127" s="110" t="e">
        <f>SUM(Q120:Q126)</f>
        <v>#REF!</v>
      </c>
      <c r="R127" s="109"/>
      <c r="S127" s="111" t="e">
        <f>SUM(S120:S126)</f>
        <v>#REF!</v>
      </c>
      <c r="T127" s="109"/>
      <c r="U127" s="109" t="e">
        <f>SUM(U120:U126)</f>
        <v>#REF!</v>
      </c>
      <c r="V127" s="109"/>
      <c r="W127" s="110" t="e">
        <f>SUM(W120:W126)</f>
        <v>#REF!</v>
      </c>
      <c r="X127" s="109"/>
      <c r="Y127" s="111">
        <f>SUM(Y120:Y126)</f>
        <v>0</v>
      </c>
      <c r="Z127" s="109"/>
      <c r="AA127" s="109" t="e">
        <f>SUM(AA120:AA126)</f>
        <v>#REF!</v>
      </c>
      <c r="AB127" s="109"/>
      <c r="AC127" s="109">
        <f>SUM(AC120:AC126)</f>
        <v>0</v>
      </c>
      <c r="AD127" s="109"/>
      <c r="AE127" s="109" t="e">
        <f>SUM(AE120:AE126)</f>
        <v>#REF!</v>
      </c>
    </row>
    <row r="128" spans="1:31" ht="12.75">
      <c r="A128" s="2" t="s">
        <v>430</v>
      </c>
      <c r="E128" s="5"/>
      <c r="F128" s="5"/>
      <c r="G128" s="5"/>
      <c r="H128" s="5"/>
      <c r="I128" s="5"/>
      <c r="J128" s="5"/>
      <c r="K128" s="5"/>
      <c r="L128" s="5"/>
      <c r="M128" s="5"/>
      <c r="N128" s="5"/>
      <c r="O128" s="5"/>
      <c r="P128" s="5"/>
      <c r="Q128" s="23"/>
      <c r="R128" s="4"/>
      <c r="S128" s="24"/>
      <c r="T128" s="5"/>
      <c r="U128" s="5"/>
      <c r="V128" s="5"/>
      <c r="W128" s="23"/>
      <c r="X128" s="4"/>
      <c r="Y128" s="24"/>
      <c r="Z128" s="5"/>
      <c r="AA128" s="5"/>
      <c r="AB128" s="5"/>
      <c r="AC128" s="5"/>
      <c r="AD128" s="5"/>
      <c r="AE128" s="5"/>
    </row>
    <row r="129" spans="1:31" ht="12.75">
      <c r="A129" s="80" t="s">
        <v>3</v>
      </c>
      <c r="B129" s="80"/>
      <c r="C129" s="80"/>
      <c r="D129" s="80"/>
      <c r="E129" s="58"/>
      <c r="F129" s="58"/>
      <c r="G129" s="58"/>
      <c r="H129" s="58"/>
      <c r="I129" s="58"/>
      <c r="J129" s="58"/>
      <c r="K129" s="58"/>
      <c r="L129" s="58"/>
      <c r="M129" s="58"/>
      <c r="N129" s="58"/>
      <c r="O129" s="58"/>
      <c r="P129" s="58"/>
      <c r="Q129" s="81"/>
      <c r="R129" s="63"/>
      <c r="S129" s="82"/>
      <c r="T129" s="58"/>
      <c r="U129" s="58"/>
      <c r="V129" s="58"/>
      <c r="W129" s="81"/>
      <c r="X129" s="63"/>
      <c r="Y129" s="82"/>
      <c r="Z129" s="58"/>
      <c r="AA129" s="58"/>
      <c r="AB129" s="58"/>
      <c r="AC129" s="58"/>
      <c r="AD129" s="58"/>
      <c r="AE129" s="58"/>
    </row>
    <row r="130" spans="1:31" ht="12.75">
      <c r="A130" s="83" t="s">
        <v>158</v>
      </c>
      <c r="B130" s="83"/>
      <c r="C130" s="83"/>
      <c r="D130" s="83"/>
      <c r="E130" s="58">
        <f>E62-E120</f>
        <v>0</v>
      </c>
      <c r="F130" s="58"/>
      <c r="G130" s="58">
        <f>G62-G120</f>
        <v>0</v>
      </c>
      <c r="H130" s="58"/>
      <c r="I130" s="58">
        <f>I62-I120</f>
        <v>0</v>
      </c>
      <c r="J130" s="58"/>
      <c r="K130" s="58">
        <f>K62-K120</f>
        <v>0</v>
      </c>
      <c r="L130" s="58"/>
      <c r="M130" s="58">
        <f>M62-M120</f>
        <v>0</v>
      </c>
      <c r="N130" s="58"/>
      <c r="O130" s="58">
        <f>O62-O120</f>
        <v>0</v>
      </c>
      <c r="P130" s="58"/>
      <c r="Q130" s="81">
        <f>Q62-Q120</f>
        <v>0</v>
      </c>
      <c r="R130" s="63"/>
      <c r="S130" s="82">
        <f>S62-S120</f>
        <v>0</v>
      </c>
      <c r="T130" s="58"/>
      <c r="U130" s="58">
        <f>U62-U120</f>
        <v>0</v>
      </c>
      <c r="V130" s="58"/>
      <c r="W130" s="81">
        <f>W62-W120</f>
        <v>0</v>
      </c>
      <c r="X130" s="63"/>
      <c r="Y130" s="82">
        <f>Y62-Y120</f>
        <v>0</v>
      </c>
      <c r="Z130" s="58"/>
      <c r="AA130" s="58">
        <f>W130+Y130</f>
        <v>0</v>
      </c>
      <c r="AB130" s="58"/>
      <c r="AC130" s="58">
        <v>0</v>
      </c>
      <c r="AD130" s="58"/>
      <c r="AE130" s="58">
        <f>E130+G130+I130+K130+M130+O130+U130+AA130+AC130</f>
        <v>0</v>
      </c>
    </row>
    <row r="131" spans="1:31" ht="12.75">
      <c r="A131" s="83" t="s">
        <v>455</v>
      </c>
      <c r="B131" s="83"/>
      <c r="C131" s="83"/>
      <c r="D131" s="83"/>
      <c r="E131" s="58">
        <f>E63-E121</f>
        <v>0</v>
      </c>
      <c r="F131" s="58"/>
      <c r="G131" s="58">
        <f>G63-G121</f>
        <v>0</v>
      </c>
      <c r="H131" s="58"/>
      <c r="I131" s="58">
        <f>I63-I121</f>
        <v>0</v>
      </c>
      <c r="J131" s="58"/>
      <c r="K131" s="58">
        <f>K63-K121</f>
        <v>0</v>
      </c>
      <c r="L131" s="58"/>
      <c r="M131" s="58">
        <f>M63-M121</f>
        <v>0</v>
      </c>
      <c r="N131" s="58"/>
      <c r="O131" s="58">
        <f>O63-O121</f>
        <v>0</v>
      </c>
      <c r="P131" s="58"/>
      <c r="Q131" s="81">
        <f>Q63-Q121</f>
        <v>0</v>
      </c>
      <c r="R131" s="63"/>
      <c r="S131" s="82">
        <f>S63-S121</f>
        <v>0</v>
      </c>
      <c r="T131" s="58"/>
      <c r="U131" s="58">
        <f>U63-U121</f>
        <v>0</v>
      </c>
      <c r="V131" s="58"/>
      <c r="W131" s="81">
        <f>W63-W121</f>
        <v>0</v>
      </c>
      <c r="X131" s="63"/>
      <c r="Y131" s="82">
        <f>Y63-Y121</f>
        <v>0</v>
      </c>
      <c r="Z131" s="58"/>
      <c r="AA131" s="58">
        <f>W131+Y131</f>
        <v>0</v>
      </c>
      <c r="AB131" s="58"/>
      <c r="AC131" s="58">
        <f>AC63-AC121</f>
        <v>0</v>
      </c>
      <c r="AD131" s="58"/>
      <c r="AE131" s="58">
        <f>E131+G131+I131+K131+M131+O131+U131+AA131+AC131</f>
        <v>0</v>
      </c>
    </row>
    <row r="132" spans="1:32" ht="12.75">
      <c r="A132" s="83" t="s">
        <v>456</v>
      </c>
      <c r="B132" s="83"/>
      <c r="C132" s="83"/>
      <c r="D132" s="83"/>
      <c r="E132" s="58">
        <f>E64-E122</f>
        <v>0</v>
      </c>
      <c r="F132" s="58"/>
      <c r="G132" s="58">
        <f>G64-G122</f>
        <v>0</v>
      </c>
      <c r="H132" s="58"/>
      <c r="I132" s="58">
        <f>I64-I122</f>
        <v>0</v>
      </c>
      <c r="J132" s="58"/>
      <c r="K132" s="58">
        <f>K64-K122</f>
        <v>0</v>
      </c>
      <c r="L132" s="58"/>
      <c r="M132" s="58">
        <f>M64-M122</f>
        <v>0</v>
      </c>
      <c r="N132" s="58"/>
      <c r="O132" s="58">
        <f>O64-O122</f>
        <v>0</v>
      </c>
      <c r="P132" s="58"/>
      <c r="Q132" s="81">
        <f>Q64-Q122</f>
        <v>0</v>
      </c>
      <c r="R132" s="63"/>
      <c r="S132" s="82">
        <f>S64-S122</f>
        <v>0</v>
      </c>
      <c r="T132" s="58"/>
      <c r="U132" s="58">
        <f>U64-U122</f>
        <v>0</v>
      </c>
      <c r="V132" s="58"/>
      <c r="W132" s="81">
        <f>W64-W122</f>
        <v>0</v>
      </c>
      <c r="X132" s="63"/>
      <c r="Y132" s="82">
        <f>Y64-Y122</f>
        <v>0</v>
      </c>
      <c r="Z132" s="58"/>
      <c r="AA132" s="58">
        <f>W132+Y132</f>
        <v>0</v>
      </c>
      <c r="AB132" s="58"/>
      <c r="AC132" s="58">
        <v>0</v>
      </c>
      <c r="AD132" s="58"/>
      <c r="AE132" s="58">
        <f>E132+G132+I132+K132+M132+O132+U132+AA132+AC132</f>
        <v>0</v>
      </c>
      <c r="AF132" s="1" t="s">
        <v>0</v>
      </c>
    </row>
    <row r="133" spans="1:32" ht="12.75">
      <c r="A133" s="83" t="s">
        <v>459</v>
      </c>
      <c r="B133" s="83"/>
      <c r="C133" s="83"/>
      <c r="D133" s="83"/>
      <c r="E133" s="58">
        <f>E65-E123</f>
        <v>0</v>
      </c>
      <c r="F133" s="58"/>
      <c r="G133" s="58">
        <f>G65-G123</f>
        <v>0</v>
      </c>
      <c r="H133" s="58"/>
      <c r="I133" s="58">
        <f>I65-I123</f>
        <v>0</v>
      </c>
      <c r="J133" s="58"/>
      <c r="K133" s="58">
        <f>K65-K123</f>
        <v>0</v>
      </c>
      <c r="L133" s="58"/>
      <c r="M133" s="58" t="e">
        <f>M65-M123</f>
        <v>#REF!</v>
      </c>
      <c r="N133" s="58"/>
      <c r="O133" s="58" t="e">
        <f>O65-O123</f>
        <v>#REF!</v>
      </c>
      <c r="P133" s="58"/>
      <c r="Q133" s="81" t="e">
        <f>Q65-Q123</f>
        <v>#REF!</v>
      </c>
      <c r="R133" s="63">
        <f>R65-R123</f>
        <v>0</v>
      </c>
      <c r="S133" s="82" t="e">
        <f>S65-S123</f>
        <v>#REF!</v>
      </c>
      <c r="T133" s="58"/>
      <c r="U133" s="58" t="e">
        <f>U65-U123</f>
        <v>#REF!</v>
      </c>
      <c r="V133" s="58">
        <f>V65-V123</f>
        <v>0</v>
      </c>
      <c r="W133" s="81" t="e">
        <f>W65-W123</f>
        <v>#REF!</v>
      </c>
      <c r="X133" s="63">
        <f>X65-X123</f>
        <v>0</v>
      </c>
      <c r="Y133" s="82">
        <f>Y65-Y123</f>
        <v>0</v>
      </c>
      <c r="Z133" s="58"/>
      <c r="AA133" s="58" t="e">
        <f>W133+Y133</f>
        <v>#REF!</v>
      </c>
      <c r="AB133" s="58"/>
      <c r="AC133" s="58" t="e">
        <f>AC65-AC123</f>
        <v>#REF!</v>
      </c>
      <c r="AD133" s="58"/>
      <c r="AE133" s="58" t="e">
        <f>E133+G133+I133+K133+M133+O133+U133+AA133+AC133</f>
        <v>#REF!</v>
      </c>
      <c r="AF133" s="116">
        <f>AE16-AE75</f>
        <v>22414810</v>
      </c>
    </row>
    <row r="134" spans="1:31" ht="12.75">
      <c r="A134" s="83" t="s">
        <v>382</v>
      </c>
      <c r="B134" s="83"/>
      <c r="C134" s="83"/>
      <c r="D134" s="83"/>
      <c r="E134" s="58">
        <f>E66-E124</f>
        <v>0</v>
      </c>
      <c r="F134" s="58"/>
      <c r="G134" s="58">
        <f>G66-G124</f>
        <v>0</v>
      </c>
      <c r="H134" s="58"/>
      <c r="I134" s="58">
        <f>I66-I124</f>
        <v>0</v>
      </c>
      <c r="J134" s="58"/>
      <c r="K134" s="58">
        <f>K66-K124</f>
        <v>0</v>
      </c>
      <c r="L134" s="58"/>
      <c r="M134" s="58">
        <f>M66-M124</f>
        <v>0</v>
      </c>
      <c r="N134" s="58"/>
      <c r="O134" s="58">
        <f>O66-O124</f>
        <v>0</v>
      </c>
      <c r="P134" s="58"/>
      <c r="Q134" s="81">
        <f>Q66-Q124</f>
        <v>0</v>
      </c>
      <c r="R134" s="63"/>
      <c r="S134" s="82">
        <f>S66-S124</f>
        <v>0</v>
      </c>
      <c r="T134" s="58"/>
      <c r="U134" s="58">
        <f>U66-U124</f>
        <v>0</v>
      </c>
      <c r="V134" s="58"/>
      <c r="W134" s="81">
        <f>W66-W124</f>
        <v>0</v>
      </c>
      <c r="X134" s="63"/>
      <c r="Y134" s="82">
        <f>Y66-Y124</f>
        <v>0</v>
      </c>
      <c r="Z134" s="58"/>
      <c r="AA134" s="58">
        <f>W134+Y134</f>
        <v>0</v>
      </c>
      <c r="AB134" s="58"/>
      <c r="AC134" s="58">
        <v>0</v>
      </c>
      <c r="AD134" s="58"/>
      <c r="AE134" s="58">
        <f>E134+G134+I134+K134+M134+O134+U134+AA134+AC134</f>
        <v>0</v>
      </c>
    </row>
    <row r="135" spans="1:31" ht="12.75">
      <c r="A135" s="83" t="s">
        <v>457</v>
      </c>
      <c r="B135" s="83"/>
      <c r="C135" s="83"/>
      <c r="D135" s="83"/>
      <c r="E135" s="58"/>
      <c r="F135" s="58"/>
      <c r="G135" s="58"/>
      <c r="H135" s="58"/>
      <c r="I135" s="58"/>
      <c r="J135" s="58"/>
      <c r="K135" s="58"/>
      <c r="L135" s="58"/>
      <c r="M135" s="58"/>
      <c r="N135" s="58"/>
      <c r="O135" s="58"/>
      <c r="P135" s="58"/>
      <c r="Q135" s="81"/>
      <c r="R135" s="63"/>
      <c r="S135" s="82"/>
      <c r="T135" s="58"/>
      <c r="U135" s="58"/>
      <c r="V135" s="58"/>
      <c r="W135" s="81"/>
      <c r="X135" s="63"/>
      <c r="Y135" s="82"/>
      <c r="Z135" s="58"/>
      <c r="AA135" s="58"/>
      <c r="AB135" s="58"/>
      <c r="AC135" s="58"/>
      <c r="AD135" s="58"/>
      <c r="AE135" s="58"/>
    </row>
    <row r="136" spans="1:31" ht="12.75">
      <c r="A136" s="83" t="s">
        <v>458</v>
      </c>
      <c r="B136" s="83"/>
      <c r="C136" s="83"/>
      <c r="D136" s="83"/>
      <c r="E136" s="58">
        <f>E68-E126</f>
        <v>0</v>
      </c>
      <c r="F136" s="58"/>
      <c r="G136" s="58">
        <f>G68-G126</f>
        <v>0</v>
      </c>
      <c r="H136" s="58"/>
      <c r="I136" s="58">
        <f>I68-I126</f>
        <v>0</v>
      </c>
      <c r="J136" s="58"/>
      <c r="K136" s="58">
        <f>K68-K126</f>
        <v>0</v>
      </c>
      <c r="L136" s="58"/>
      <c r="M136" s="58">
        <f>M68-M126</f>
        <v>0</v>
      </c>
      <c r="N136" s="58"/>
      <c r="O136" s="58">
        <f>O68-O126</f>
        <v>0</v>
      </c>
      <c r="P136" s="58"/>
      <c r="Q136" s="81">
        <f>Q68-Q126</f>
        <v>0</v>
      </c>
      <c r="R136" s="63"/>
      <c r="S136" s="82">
        <f>S68-S126</f>
        <v>0</v>
      </c>
      <c r="T136" s="58"/>
      <c r="U136" s="58">
        <f>U68-U126</f>
        <v>0</v>
      </c>
      <c r="V136" s="58"/>
      <c r="W136" s="81">
        <f>W68-W126</f>
        <v>0</v>
      </c>
      <c r="X136" s="63"/>
      <c r="Y136" s="82">
        <f>Y68-Y126</f>
        <v>0</v>
      </c>
      <c r="Z136" s="58"/>
      <c r="AA136" s="58">
        <f>W136+Y136</f>
        <v>0</v>
      </c>
      <c r="AB136" s="58"/>
      <c r="AC136" s="58">
        <f>AC68-AC126</f>
        <v>0</v>
      </c>
      <c r="AD136" s="58"/>
      <c r="AE136" s="58">
        <f>E136+G136+I136+K136+M136+O136+U136+AA136+AC136</f>
        <v>0</v>
      </c>
    </row>
    <row r="137" spans="1:31" ht="13.5" thickBot="1">
      <c r="A137" s="83"/>
      <c r="B137" s="83"/>
      <c r="C137" s="83"/>
      <c r="D137" s="83"/>
      <c r="E137" s="59">
        <f>SUM(E130:E136)</f>
        <v>0</v>
      </c>
      <c r="F137" s="59"/>
      <c r="G137" s="59">
        <f>SUM(G130:G136)</f>
        <v>0</v>
      </c>
      <c r="H137" s="59"/>
      <c r="I137" s="59">
        <f>SUM(I130:I136)</f>
        <v>0</v>
      </c>
      <c r="J137" s="59"/>
      <c r="K137" s="59">
        <f>SUM(K130:K136)</f>
        <v>0</v>
      </c>
      <c r="L137" s="59"/>
      <c r="M137" s="59" t="e">
        <f>SUM(M130:M136)</f>
        <v>#REF!</v>
      </c>
      <c r="N137" s="59"/>
      <c r="O137" s="59" t="e">
        <f>SUM(O130:O136)</f>
        <v>#REF!</v>
      </c>
      <c r="P137" s="59"/>
      <c r="Q137" s="84" t="e">
        <f>SUM(Q130:Q136)</f>
        <v>#REF!</v>
      </c>
      <c r="R137" s="59"/>
      <c r="S137" s="85" t="e">
        <f>SUM(S130:S136)</f>
        <v>#REF!</v>
      </c>
      <c r="T137" s="59"/>
      <c r="U137" s="59" t="e">
        <f>SUM(U130:U136)</f>
        <v>#REF!</v>
      </c>
      <c r="V137" s="59"/>
      <c r="W137" s="84" t="e">
        <f>SUM(W130:W136)</f>
        <v>#REF!</v>
      </c>
      <c r="X137" s="59"/>
      <c r="Y137" s="85">
        <f>SUM(Y130:Y136)</f>
        <v>0</v>
      </c>
      <c r="Z137" s="59"/>
      <c r="AA137" s="59" t="e">
        <f>SUM(AA130:AA136)</f>
        <v>#REF!</v>
      </c>
      <c r="AB137" s="59"/>
      <c r="AC137" s="59" t="e">
        <f>SUM(AC130:AC136)</f>
        <v>#REF!</v>
      </c>
      <c r="AD137" s="59"/>
      <c r="AE137" s="59" t="e">
        <f>SUM(AE130:AE136)</f>
        <v>#REF!</v>
      </c>
    </row>
    <row r="138" spans="17:31" ht="14.25" thickBot="1" thickTop="1">
      <c r="Q138" s="25"/>
      <c r="R138" s="26"/>
      <c r="S138" s="27"/>
      <c r="W138" s="25"/>
      <c r="X138" s="26"/>
      <c r="Y138" s="27"/>
      <c r="AE138" s="3" t="e">
        <f>AE137-#REF!</f>
        <v>#REF!</v>
      </c>
    </row>
  </sheetData>
  <printOptions gridLines="1"/>
  <pageMargins left="0.37" right="0.25" top="0.57" bottom="0.54" header="0.5" footer="0.5"/>
  <pageSetup horizontalDpi="600" verticalDpi="600" orientation="landscape" paperSize="9" scale="55" r:id="rId1"/>
  <rowBreaks count="1" manualBreakCount="1">
    <brk id="70" max="22" man="1"/>
  </rowBreaks>
</worksheet>
</file>

<file path=xl/worksheets/sheet8.xml><?xml version="1.0" encoding="utf-8"?>
<worksheet xmlns="http://schemas.openxmlformats.org/spreadsheetml/2006/main" xmlns:r="http://schemas.openxmlformats.org/officeDocument/2006/relationships">
  <sheetPr codeName="Sheet15"/>
  <dimension ref="B1:N176"/>
  <sheetViews>
    <sheetView workbookViewId="0" topLeftCell="A9">
      <selection activeCell="J25" sqref="J25"/>
    </sheetView>
  </sheetViews>
  <sheetFormatPr defaultColWidth="9.140625" defaultRowHeight="12.75"/>
  <cols>
    <col min="1" max="1" width="1.7109375" style="9" customWidth="1"/>
    <col min="2" max="7" width="9.140625" style="9" customWidth="1"/>
    <col min="8" max="8" width="12.28125" style="10" bestFit="1" customWidth="1"/>
    <col min="9" max="9" width="1.421875" style="10" customWidth="1"/>
    <col min="10" max="10" width="11.28125" style="10" bestFit="1" customWidth="1"/>
    <col min="11" max="11" width="1.421875" style="10" customWidth="1"/>
    <col min="12" max="12" width="12.28125" style="10" bestFit="1" customWidth="1"/>
    <col min="13" max="13" width="1.57421875" style="9" customWidth="1"/>
    <col min="14" max="14" width="13.140625" style="9" bestFit="1" customWidth="1"/>
    <col min="15" max="15" width="1.57421875" style="9" customWidth="1"/>
    <col min="16" max="16384" width="9.140625" style="9" customWidth="1"/>
  </cols>
  <sheetData>
    <row r="1" ht="12.75">
      <c r="B1" s="9" t="s">
        <v>451</v>
      </c>
    </row>
    <row r="2" ht="12.75">
      <c r="B2" s="9" t="s">
        <v>2</v>
      </c>
    </row>
    <row r="4" ht="12.75">
      <c r="J4" s="10" t="s">
        <v>372</v>
      </c>
    </row>
    <row r="5" spans="2:10" ht="12.75">
      <c r="B5" s="9" t="s">
        <v>462</v>
      </c>
      <c r="J5" s="10" t="s">
        <v>373</v>
      </c>
    </row>
    <row r="6" spans="8:12" ht="12.75">
      <c r="H6" s="10" t="s">
        <v>461</v>
      </c>
      <c r="J6" s="10" t="s">
        <v>374</v>
      </c>
      <c r="L6" s="10" t="s">
        <v>1</v>
      </c>
    </row>
    <row r="8" ht="12.75">
      <c r="B8" s="9" t="s">
        <v>455</v>
      </c>
    </row>
    <row r="9" ht="12.75">
      <c r="B9" s="9" t="s">
        <v>368</v>
      </c>
    </row>
    <row r="10" spans="2:12" ht="12.75">
      <c r="B10" s="30" t="s">
        <v>369</v>
      </c>
      <c r="H10" s="10">
        <v>420000</v>
      </c>
      <c r="J10" s="10">
        <v>11000</v>
      </c>
      <c r="L10" s="10">
        <f>H10+J10</f>
        <v>431000</v>
      </c>
    </row>
    <row r="11" spans="2:12" ht="12.75">
      <c r="B11" s="30" t="s">
        <v>361</v>
      </c>
      <c r="H11" s="10">
        <v>253000</v>
      </c>
      <c r="J11" s="10">
        <v>0</v>
      </c>
      <c r="L11" s="10">
        <f>H11+J11</f>
        <v>253000</v>
      </c>
    </row>
    <row r="12" spans="8:12" ht="12.75">
      <c r="H12" s="11">
        <v>662000</v>
      </c>
      <c r="I12" s="11"/>
      <c r="J12" s="11">
        <f>SUM(J10:J11)</f>
        <v>11000</v>
      </c>
      <c r="K12" s="11"/>
      <c r="L12" s="11">
        <f>SUM(L10:L11)</f>
        <v>684000</v>
      </c>
    </row>
    <row r="14" ht="12.75">
      <c r="B14" s="9" t="s">
        <v>456</v>
      </c>
    </row>
    <row r="17" ht="12.75">
      <c r="B17" s="9" t="s">
        <v>457</v>
      </c>
    </row>
    <row r="21" ht="12.75">
      <c r="B21" s="9" t="s">
        <v>168</v>
      </c>
    </row>
    <row r="22" ht="12.75">
      <c r="B22" s="9" t="s">
        <v>368</v>
      </c>
    </row>
    <row r="23" spans="2:12" ht="12.75">
      <c r="B23" s="30" t="s">
        <v>369</v>
      </c>
      <c r="H23" s="10">
        <v>1043000</v>
      </c>
      <c r="J23" s="10">
        <v>325000</v>
      </c>
      <c r="L23" s="10">
        <f>H23+J23</f>
        <v>1368000</v>
      </c>
    </row>
    <row r="24" spans="2:12" ht="12.75">
      <c r="B24" s="30" t="s">
        <v>361</v>
      </c>
      <c r="H24" s="10">
        <v>119000</v>
      </c>
      <c r="J24" s="10">
        <v>0</v>
      </c>
      <c r="L24" s="10">
        <f>H24+J24</f>
        <v>119000</v>
      </c>
    </row>
    <row r="25" spans="2:12" ht="12.75">
      <c r="B25" s="30" t="s">
        <v>370</v>
      </c>
      <c r="H25" s="10">
        <v>1880000</v>
      </c>
      <c r="J25" s="10">
        <v>610000</v>
      </c>
      <c r="L25" s="10">
        <f>H25+J25</f>
        <v>2490000</v>
      </c>
    </row>
    <row r="26" spans="8:12" ht="12.75">
      <c r="H26" s="11">
        <f>SUM(H23:H25)</f>
        <v>3042000</v>
      </c>
      <c r="I26" s="11"/>
      <c r="J26" s="11">
        <f>SUM(J23:J25)</f>
        <v>935000</v>
      </c>
      <c r="K26" s="11"/>
      <c r="L26" s="11">
        <f>SUM(L23:L25)</f>
        <v>3977000</v>
      </c>
    </row>
    <row r="28" ht="12.75">
      <c r="B28" s="9" t="s">
        <v>166</v>
      </c>
    </row>
    <row r="29" ht="12.75">
      <c r="B29" s="9" t="s">
        <v>368</v>
      </c>
    </row>
    <row r="30" spans="2:12" ht="12.75">
      <c r="B30" s="30" t="s">
        <v>369</v>
      </c>
      <c r="H30" s="10">
        <v>418000</v>
      </c>
      <c r="J30" s="10">
        <v>121000</v>
      </c>
      <c r="L30" s="10">
        <f>H30+J30</f>
        <v>539000</v>
      </c>
    </row>
    <row r="31" spans="2:12" ht="12.75">
      <c r="B31" s="30" t="s">
        <v>370</v>
      </c>
      <c r="H31" s="38">
        <v>417000</v>
      </c>
      <c r="I31" s="38"/>
      <c r="J31" s="38">
        <v>-91000</v>
      </c>
      <c r="K31" s="38"/>
      <c r="L31" s="38">
        <f>H31+J31</f>
        <v>326000</v>
      </c>
    </row>
    <row r="32" spans="2:12" ht="12.75">
      <c r="B32" s="9" t="s">
        <v>375</v>
      </c>
      <c r="H32" s="10">
        <f>SUM(H30:H31)</f>
        <v>835000</v>
      </c>
      <c r="J32" s="10">
        <f>SUM(J30:J31)</f>
        <v>30000</v>
      </c>
      <c r="L32" s="10">
        <f>SUM(L30:L31)</f>
        <v>865000</v>
      </c>
    </row>
    <row r="33" ht="12.75">
      <c r="B33" s="9" t="s">
        <v>376</v>
      </c>
    </row>
    <row r="34" spans="2:12" ht="12.75">
      <c r="B34" s="30" t="s">
        <v>377</v>
      </c>
      <c r="H34" s="10">
        <v>-325000</v>
      </c>
      <c r="J34" s="10">
        <v>325000</v>
      </c>
      <c r="L34" s="10">
        <f>H34+J34</f>
        <v>0</v>
      </c>
    </row>
    <row r="35" spans="2:12" ht="12.75">
      <c r="B35" s="9" t="s">
        <v>378</v>
      </c>
      <c r="H35" s="11">
        <f>SUM(H32:H34)</f>
        <v>510000</v>
      </c>
      <c r="I35" s="11"/>
      <c r="J35" s="11">
        <f>J32+J34</f>
        <v>355000</v>
      </c>
      <c r="K35" s="11"/>
      <c r="L35" s="11">
        <f>L32+L34</f>
        <v>865000</v>
      </c>
    </row>
    <row r="37" ht="12.75">
      <c r="B37" s="9" t="s">
        <v>240</v>
      </c>
    </row>
    <row r="38" ht="12.75">
      <c r="B38" s="9" t="s">
        <v>368</v>
      </c>
    </row>
    <row r="39" spans="2:12" ht="12.75">
      <c r="B39" s="30" t="s">
        <v>369</v>
      </c>
      <c r="H39" s="10">
        <v>214000</v>
      </c>
      <c r="J39" s="10">
        <v>3000</v>
      </c>
      <c r="L39" s="10">
        <f>H39+J39</f>
        <v>217000</v>
      </c>
    </row>
    <row r="40" spans="2:12" ht="12.75">
      <c r="B40" s="30" t="s">
        <v>361</v>
      </c>
      <c r="H40" s="10">
        <v>223000</v>
      </c>
      <c r="J40" s="10">
        <v>0</v>
      </c>
      <c r="L40" s="10">
        <f>H40+J40</f>
        <v>223000</v>
      </c>
    </row>
    <row r="41" spans="8:12" ht="12.75">
      <c r="H41" s="11">
        <f>SUM(H39:H40)</f>
        <v>437000</v>
      </c>
      <c r="I41" s="11"/>
      <c r="J41" s="11">
        <f>SUM(J39:J40)</f>
        <v>3000</v>
      </c>
      <c r="K41" s="11"/>
      <c r="L41" s="11">
        <f>SUM(L39:L40)</f>
        <v>440000</v>
      </c>
    </row>
    <row r="43" spans="10:12" ht="12.75">
      <c r="J43" s="37" t="s">
        <v>419</v>
      </c>
      <c r="K43" s="37"/>
      <c r="L43" s="37" t="s">
        <v>421</v>
      </c>
    </row>
    <row r="44" spans="8:14" ht="12.75">
      <c r="H44" s="10" t="s">
        <v>436</v>
      </c>
      <c r="J44" s="36" t="s">
        <v>420</v>
      </c>
      <c r="K44" s="37"/>
      <c r="L44" s="37" t="s">
        <v>422</v>
      </c>
      <c r="N44" s="9" t="s">
        <v>428</v>
      </c>
    </row>
    <row r="45" ht="12.75">
      <c r="B45" s="9" t="s">
        <v>241</v>
      </c>
    </row>
    <row r="46" ht="12.75">
      <c r="B46" s="9" t="s">
        <v>376</v>
      </c>
    </row>
    <row r="47" spans="2:14" ht="12.75">
      <c r="B47" s="30" t="s">
        <v>379</v>
      </c>
      <c r="H47" s="38">
        <v>-44241</v>
      </c>
      <c r="I47" s="38"/>
      <c r="J47" s="38">
        <v>-46723</v>
      </c>
      <c r="K47" s="38"/>
      <c r="L47" s="38">
        <v>2482</v>
      </c>
      <c r="M47" s="54"/>
      <c r="N47" s="55">
        <f>H47+J47+L47</f>
        <v>-88482</v>
      </c>
    </row>
    <row r="50" ht="12.75">
      <c r="B50" s="9" t="s">
        <v>248</v>
      </c>
    </row>
    <row r="51" ht="12.75">
      <c r="B51" s="9" t="s">
        <v>368</v>
      </c>
    </row>
    <row r="52" spans="2:12" ht="12.75">
      <c r="B52" s="30" t="s">
        <v>369</v>
      </c>
      <c r="H52" s="10">
        <v>4495000</v>
      </c>
      <c r="J52" s="10">
        <f>J10+J23+J30+J39</f>
        <v>460000</v>
      </c>
      <c r="L52" s="10">
        <f>H52+J52</f>
        <v>4955000</v>
      </c>
    </row>
    <row r="53" spans="2:12" ht="12.75">
      <c r="B53" s="30" t="s">
        <v>361</v>
      </c>
      <c r="H53" s="10">
        <f>H11</f>
        <v>253000</v>
      </c>
      <c r="J53" s="10">
        <f>J11+J24+J40</f>
        <v>0</v>
      </c>
      <c r="L53" s="10">
        <f>H53+J53</f>
        <v>253000</v>
      </c>
    </row>
    <row r="54" spans="2:12" ht="12.75">
      <c r="B54" s="30" t="s">
        <v>370</v>
      </c>
      <c r="H54" s="38">
        <v>3050000</v>
      </c>
      <c r="I54" s="38"/>
      <c r="J54" s="38">
        <f>J25+J31</f>
        <v>519000</v>
      </c>
      <c r="K54" s="38"/>
      <c r="L54" s="38">
        <f>H54+J54</f>
        <v>3569000</v>
      </c>
    </row>
    <row r="55" spans="2:12" ht="12.75">
      <c r="B55" s="9" t="s">
        <v>375</v>
      </c>
      <c r="H55" s="10">
        <f>SUM(H52:H54)</f>
        <v>7798000</v>
      </c>
      <c r="J55" s="10">
        <f>SUM(J52:J54)</f>
        <v>979000</v>
      </c>
      <c r="L55" s="10">
        <f>SUM(L52:L54)</f>
        <v>8777000</v>
      </c>
    </row>
    <row r="56" ht="12.75">
      <c r="B56" s="9" t="s">
        <v>376</v>
      </c>
    </row>
    <row r="57" spans="2:12" ht="12.75">
      <c r="B57" s="30" t="s">
        <v>377</v>
      </c>
      <c r="H57" s="10">
        <v>1300000</v>
      </c>
      <c r="J57" s="10">
        <f>J34</f>
        <v>325000</v>
      </c>
      <c r="L57" s="10">
        <f>H57+J57</f>
        <v>1625000</v>
      </c>
    </row>
    <row r="58" ht="12.75">
      <c r="B58" s="9" t="s">
        <v>423</v>
      </c>
    </row>
    <row r="59" spans="2:12" ht="12.75">
      <c r="B59" s="30" t="s">
        <v>424</v>
      </c>
      <c r="H59" s="10">
        <v>-854000</v>
      </c>
      <c r="J59" s="10">
        <v>-235000</v>
      </c>
      <c r="L59" s="10">
        <f>SUM(H59:J59)</f>
        <v>-1089000</v>
      </c>
    </row>
    <row r="60" spans="2:12" ht="13.5" thickBot="1">
      <c r="B60" s="9" t="s">
        <v>378</v>
      </c>
      <c r="H60" s="39">
        <f>SUM(H55:H59)</f>
        <v>8244000</v>
      </c>
      <c r="I60" s="39"/>
      <c r="J60" s="39">
        <f>SUM(J55:J59)</f>
        <v>1069000</v>
      </c>
      <c r="K60" s="39"/>
      <c r="L60" s="39">
        <f>SUM(L55:L59)</f>
        <v>9313000</v>
      </c>
    </row>
    <row r="61" ht="13.5" thickTop="1"/>
    <row r="62" spans="10:12" ht="12.75">
      <c r="J62" s="37" t="s">
        <v>419</v>
      </c>
      <c r="K62" s="37"/>
      <c r="L62" s="37" t="s">
        <v>421</v>
      </c>
    </row>
    <row r="63" spans="8:14" ht="12.75">
      <c r="H63" s="10" t="s">
        <v>436</v>
      </c>
      <c r="J63" s="36" t="s">
        <v>420</v>
      </c>
      <c r="K63" s="37"/>
      <c r="L63" s="37" t="s">
        <v>422</v>
      </c>
      <c r="N63" s="9" t="s">
        <v>428</v>
      </c>
    </row>
    <row r="64" ht="12.75">
      <c r="B64" s="9" t="s">
        <v>376</v>
      </c>
    </row>
    <row r="65" spans="2:14" ht="13.5" thickBot="1">
      <c r="B65" s="30" t="s">
        <v>379</v>
      </c>
      <c r="H65" s="12">
        <v>-88482</v>
      </c>
      <c r="I65" s="12"/>
      <c r="J65" s="12">
        <f>J47</f>
        <v>-46723</v>
      </c>
      <c r="K65" s="12"/>
      <c r="L65" s="12">
        <f>L47</f>
        <v>2482</v>
      </c>
      <c r="M65" s="56"/>
      <c r="N65" s="57">
        <f>SUM(H65:L65)</f>
        <v>-132723</v>
      </c>
    </row>
    <row r="66" ht="13.5" thickTop="1"/>
    <row r="69" ht="12.75">
      <c r="J69" s="10" t="s">
        <v>372</v>
      </c>
    </row>
    <row r="70" spans="2:10" ht="12.75">
      <c r="B70" s="35" t="s">
        <v>463</v>
      </c>
      <c r="J70" s="10" t="s">
        <v>373</v>
      </c>
    </row>
    <row r="71" spans="8:12" ht="12.75">
      <c r="H71" s="10" t="s">
        <v>371</v>
      </c>
      <c r="J71" s="10" t="s">
        <v>374</v>
      </c>
      <c r="L71" s="10" t="s">
        <v>290</v>
      </c>
    </row>
    <row r="73" ht="12.75">
      <c r="B73" s="9" t="s">
        <v>211</v>
      </c>
    </row>
    <row r="74" ht="12.75">
      <c r="B74" s="9" t="s">
        <v>368</v>
      </c>
    </row>
    <row r="75" spans="2:12" ht="12.75">
      <c r="B75" s="35" t="s">
        <v>369</v>
      </c>
      <c r="H75" s="10">
        <v>376000</v>
      </c>
      <c r="J75" s="10">
        <v>11000</v>
      </c>
      <c r="L75" s="10">
        <v>387000</v>
      </c>
    </row>
    <row r="76" spans="2:12" ht="12.75">
      <c r="B76" s="9" t="s">
        <v>361</v>
      </c>
      <c r="H76" s="10">
        <v>253000</v>
      </c>
      <c r="J76" s="10">
        <v>0</v>
      </c>
      <c r="L76" s="10">
        <v>253000</v>
      </c>
    </row>
    <row r="77" spans="2:12" ht="12.75">
      <c r="B77" s="30"/>
      <c r="H77" s="10">
        <v>629000</v>
      </c>
      <c r="J77" s="10">
        <v>11000</v>
      </c>
      <c r="L77" s="10">
        <v>640000</v>
      </c>
    </row>
    <row r="78" ht="12.75">
      <c r="B78" s="30"/>
    </row>
    <row r="79" spans="2:12" ht="12.75">
      <c r="B79" s="9" t="s">
        <v>168</v>
      </c>
      <c r="H79" s="11"/>
      <c r="I79" s="11"/>
      <c r="J79" s="11"/>
      <c r="K79" s="11"/>
      <c r="L79" s="11"/>
    </row>
    <row r="80" ht="12.75">
      <c r="B80" s="9" t="s">
        <v>368</v>
      </c>
    </row>
    <row r="81" spans="2:12" ht="12.75">
      <c r="B81" s="9" t="s">
        <v>369</v>
      </c>
      <c r="H81" s="10">
        <v>644000</v>
      </c>
      <c r="J81" s="10">
        <v>399000</v>
      </c>
      <c r="L81" s="10">
        <v>1043000</v>
      </c>
    </row>
    <row r="82" spans="2:12" ht="12.75">
      <c r="B82" s="35" t="s">
        <v>361</v>
      </c>
      <c r="H82" s="10">
        <v>119000</v>
      </c>
      <c r="J82" s="10">
        <v>0</v>
      </c>
      <c r="L82" s="10">
        <v>119000</v>
      </c>
    </row>
    <row r="83" spans="2:12" ht="12.75">
      <c r="B83" s="9" t="s">
        <v>370</v>
      </c>
      <c r="H83" s="10">
        <v>1578000</v>
      </c>
      <c r="J83" s="10">
        <v>302000</v>
      </c>
      <c r="L83" s="10">
        <v>1880000</v>
      </c>
    </row>
    <row r="84" spans="2:12" ht="12.75">
      <c r="B84" s="30"/>
      <c r="H84" s="11">
        <v>2341000</v>
      </c>
      <c r="I84" s="11"/>
      <c r="J84" s="11">
        <v>701000</v>
      </c>
      <c r="K84" s="11"/>
      <c r="L84" s="11">
        <v>3042000</v>
      </c>
    </row>
    <row r="85" ht="12.75">
      <c r="B85" s="30"/>
    </row>
    <row r="86" spans="2:12" ht="12.75">
      <c r="B86" s="30" t="s">
        <v>166</v>
      </c>
      <c r="H86" s="13"/>
      <c r="I86" s="13"/>
      <c r="J86" s="13"/>
      <c r="K86" s="13"/>
      <c r="L86" s="13"/>
    </row>
    <row r="87" ht="12.75">
      <c r="B87" s="35" t="s">
        <v>368</v>
      </c>
    </row>
    <row r="88" spans="2:12" ht="12.75">
      <c r="B88" s="30" t="s">
        <v>369</v>
      </c>
      <c r="H88" s="10">
        <v>418000</v>
      </c>
      <c r="J88" s="10">
        <v>121000</v>
      </c>
      <c r="L88" s="10">
        <v>539000</v>
      </c>
    </row>
    <row r="89" spans="2:12" ht="12.75">
      <c r="B89" s="30" t="s">
        <v>370</v>
      </c>
      <c r="H89" s="10">
        <v>417000</v>
      </c>
      <c r="J89" s="10">
        <v>-91000</v>
      </c>
      <c r="L89" s="10">
        <v>326000</v>
      </c>
    </row>
    <row r="90" spans="2:12" ht="12.75">
      <c r="B90" s="30" t="s">
        <v>375</v>
      </c>
      <c r="H90" s="10">
        <v>835000</v>
      </c>
      <c r="J90" s="10">
        <v>30000</v>
      </c>
      <c r="L90" s="10">
        <v>865000</v>
      </c>
    </row>
    <row r="91" spans="2:12" ht="12.75">
      <c r="B91" s="9" t="s">
        <v>376</v>
      </c>
      <c r="H91" s="11"/>
      <c r="I91" s="11"/>
      <c r="J91" s="11"/>
      <c r="K91" s="11"/>
      <c r="L91" s="11"/>
    </row>
    <row r="92" spans="2:12" ht="12.75">
      <c r="B92" s="9" t="s">
        <v>377</v>
      </c>
      <c r="H92" s="10">
        <v>-325000</v>
      </c>
      <c r="J92" s="10">
        <v>325000</v>
      </c>
      <c r="L92" s="10">
        <v>0</v>
      </c>
    </row>
    <row r="93" spans="2:12" ht="12.75">
      <c r="B93" s="35" t="s">
        <v>378</v>
      </c>
      <c r="H93" s="10">
        <v>510000</v>
      </c>
      <c r="J93" s="10">
        <v>355000</v>
      </c>
      <c r="L93" s="10">
        <v>865000</v>
      </c>
    </row>
    <row r="95" ht="12.75">
      <c r="B95" s="30" t="s">
        <v>240</v>
      </c>
    </row>
    <row r="96" ht="12.75">
      <c r="B96" s="30" t="s">
        <v>368</v>
      </c>
    </row>
    <row r="97" spans="2:12" ht="12.75">
      <c r="B97" s="30" t="s">
        <v>369</v>
      </c>
      <c r="H97" s="13">
        <v>167000</v>
      </c>
      <c r="I97" s="13"/>
      <c r="J97" s="13">
        <v>47000</v>
      </c>
      <c r="K97" s="13"/>
      <c r="L97" s="13">
        <v>214000</v>
      </c>
    </row>
    <row r="98" spans="2:12" ht="12.75">
      <c r="B98" s="9" t="s">
        <v>361</v>
      </c>
      <c r="H98" s="38">
        <v>223000</v>
      </c>
      <c r="I98" s="38"/>
      <c r="J98" s="38">
        <v>0</v>
      </c>
      <c r="K98" s="38"/>
      <c r="L98" s="38">
        <v>223000</v>
      </c>
    </row>
    <row r="99" spans="8:12" ht="12.75">
      <c r="H99" s="11">
        <v>390000</v>
      </c>
      <c r="I99" s="11"/>
      <c r="J99" s="11">
        <v>47000</v>
      </c>
      <c r="K99" s="11"/>
      <c r="L99" s="11">
        <v>437000</v>
      </c>
    </row>
    <row r="101" spans="10:12" ht="12.75">
      <c r="J101" s="10" t="s">
        <v>419</v>
      </c>
      <c r="L101" s="10" t="s">
        <v>421</v>
      </c>
    </row>
    <row r="102" spans="2:14" ht="12.75">
      <c r="B102" s="30"/>
      <c r="H102" s="10" t="s">
        <v>212</v>
      </c>
      <c r="J102" s="10" t="s">
        <v>420</v>
      </c>
      <c r="L102" s="10" t="s">
        <v>422</v>
      </c>
      <c r="N102" s="9" t="s">
        <v>213</v>
      </c>
    </row>
    <row r="103" spans="2:12" ht="12.75">
      <c r="B103" s="30" t="s">
        <v>241</v>
      </c>
      <c r="H103" s="38"/>
      <c r="I103" s="38"/>
      <c r="J103" s="38"/>
      <c r="K103" s="38"/>
      <c r="L103" s="38"/>
    </row>
    <row r="104" ht="12.75">
      <c r="B104" s="9" t="s">
        <v>376</v>
      </c>
    </row>
    <row r="105" spans="2:14" ht="12.75">
      <c r="B105" s="9" t="s">
        <v>379</v>
      </c>
      <c r="H105" s="10">
        <v>0</v>
      </c>
      <c r="J105" s="10">
        <v>-46723</v>
      </c>
      <c r="L105" s="10">
        <v>2482</v>
      </c>
      <c r="N105" s="9">
        <v>-44241</v>
      </c>
    </row>
    <row r="106" ht="12.75">
      <c r="B106" s="30"/>
    </row>
    <row r="107" ht="12.75">
      <c r="B107" s="30"/>
    </row>
    <row r="108" spans="2:12" ht="12.75">
      <c r="B108" s="9" t="s">
        <v>248</v>
      </c>
      <c r="H108" s="11"/>
      <c r="I108" s="11"/>
      <c r="J108" s="11"/>
      <c r="K108" s="11"/>
      <c r="L108" s="11"/>
    </row>
    <row r="109" ht="12.75">
      <c r="B109" s="9" t="s">
        <v>368</v>
      </c>
    </row>
    <row r="110" spans="2:12" ht="12.75">
      <c r="B110" s="9" t="s">
        <v>369</v>
      </c>
      <c r="H110" s="10">
        <v>1605000</v>
      </c>
      <c r="J110" s="10">
        <v>578000</v>
      </c>
      <c r="L110" s="10">
        <v>2183000</v>
      </c>
    </row>
    <row r="111" spans="2:12" ht="12.75">
      <c r="B111" s="35" t="s">
        <v>361</v>
      </c>
      <c r="H111" s="10">
        <v>253000</v>
      </c>
      <c r="J111" s="10">
        <v>0</v>
      </c>
      <c r="L111" s="10">
        <v>253000</v>
      </c>
    </row>
    <row r="112" spans="2:12" ht="12.75">
      <c r="B112" s="9" t="s">
        <v>370</v>
      </c>
      <c r="H112" s="10">
        <v>1995000</v>
      </c>
      <c r="J112" s="10">
        <v>211000</v>
      </c>
      <c r="L112" s="10">
        <v>2206000</v>
      </c>
    </row>
    <row r="113" spans="2:12" ht="12.75">
      <c r="B113" s="30" t="s">
        <v>375</v>
      </c>
      <c r="H113" s="38">
        <v>3853000</v>
      </c>
      <c r="I113" s="38"/>
      <c r="J113" s="38">
        <v>789000</v>
      </c>
      <c r="K113" s="38"/>
      <c r="L113" s="38">
        <v>4642000</v>
      </c>
    </row>
    <row r="114" ht="12.75">
      <c r="B114" s="9" t="s">
        <v>376</v>
      </c>
    </row>
    <row r="115" spans="2:12" ht="12.75">
      <c r="B115" s="35" t="s">
        <v>377</v>
      </c>
      <c r="H115" s="10">
        <v>-325000</v>
      </c>
      <c r="J115" s="10">
        <v>325000</v>
      </c>
      <c r="L115" s="10">
        <v>0</v>
      </c>
    </row>
    <row r="116" ht="12.75">
      <c r="B116" s="9" t="s">
        <v>423</v>
      </c>
    </row>
    <row r="117" spans="2:12" ht="12.75">
      <c r="B117" s="30" t="s">
        <v>424</v>
      </c>
      <c r="H117" s="38">
        <v>-619000</v>
      </c>
      <c r="I117" s="38"/>
      <c r="J117" s="38">
        <v>-235000</v>
      </c>
      <c r="K117" s="38"/>
      <c r="L117" s="38">
        <v>-854000</v>
      </c>
    </row>
    <row r="118" spans="2:12" ht="12.75">
      <c r="B118" s="9" t="s">
        <v>378</v>
      </c>
      <c r="H118" s="10">
        <v>2909000</v>
      </c>
      <c r="J118" s="10">
        <v>879000</v>
      </c>
      <c r="L118" s="10">
        <v>3788000</v>
      </c>
    </row>
    <row r="120" spans="2:12" ht="12.75">
      <c r="B120" s="30"/>
      <c r="J120" s="10" t="s">
        <v>419</v>
      </c>
      <c r="L120" s="10" t="s">
        <v>421</v>
      </c>
    </row>
    <row r="121" spans="2:14" ht="12.75">
      <c r="B121" s="30"/>
      <c r="H121" s="10" t="s">
        <v>212</v>
      </c>
      <c r="J121" s="10" t="s">
        <v>420</v>
      </c>
      <c r="L121" s="38" t="s">
        <v>422</v>
      </c>
      <c r="M121" s="54"/>
      <c r="N121" s="54" t="s">
        <v>213</v>
      </c>
    </row>
    <row r="122" spans="2:12" ht="12.75">
      <c r="B122" s="9" t="s">
        <v>376</v>
      </c>
      <c r="H122" s="46"/>
      <c r="I122" s="46"/>
      <c r="J122" s="46"/>
      <c r="K122" s="46"/>
      <c r="L122" s="13"/>
    </row>
    <row r="123" spans="2:14" ht="13.5" thickBot="1">
      <c r="B123" s="9" t="s">
        <v>379</v>
      </c>
      <c r="H123" s="12">
        <v>0</v>
      </c>
      <c r="I123" s="12"/>
      <c r="J123" s="12">
        <v>-46723</v>
      </c>
      <c r="K123" s="12"/>
      <c r="L123" s="12">
        <v>2482</v>
      </c>
      <c r="M123" s="56"/>
      <c r="N123" s="56">
        <v>-44241</v>
      </c>
    </row>
    <row r="124" ht="13.5" thickTop="1"/>
    <row r="126" ht="12.75">
      <c r="B126" s="35"/>
    </row>
    <row r="128" ht="12.75">
      <c r="B128" s="30"/>
    </row>
    <row r="129" spans="2:14" ht="12.75">
      <c r="B129" s="30"/>
      <c r="H129" s="13"/>
      <c r="I129" s="13"/>
      <c r="J129" s="13"/>
      <c r="K129" s="13"/>
      <c r="L129" s="13"/>
      <c r="M129" s="14"/>
      <c r="N129" s="14"/>
    </row>
    <row r="130" spans="8:14" ht="12.75">
      <c r="H130" s="13"/>
      <c r="I130" s="13"/>
      <c r="J130" s="13"/>
      <c r="K130" s="13"/>
      <c r="L130" s="13"/>
      <c r="M130" s="14"/>
      <c r="N130" s="14"/>
    </row>
    <row r="131" spans="8:14" ht="12.75">
      <c r="H131" s="13"/>
      <c r="I131" s="13"/>
      <c r="J131" s="13"/>
      <c r="K131" s="13"/>
      <c r="L131" s="13"/>
      <c r="M131" s="14"/>
      <c r="N131" s="14"/>
    </row>
    <row r="132" spans="2:14" ht="12.75">
      <c r="B132" s="30"/>
      <c r="H132" s="13"/>
      <c r="I132" s="13"/>
      <c r="J132" s="13"/>
      <c r="K132" s="13"/>
      <c r="L132" s="13"/>
      <c r="M132" s="14"/>
      <c r="N132" s="14"/>
    </row>
    <row r="133" spans="2:14" ht="12.75">
      <c r="B133" s="30"/>
      <c r="H133" s="13"/>
      <c r="I133" s="13"/>
      <c r="J133" s="13"/>
      <c r="K133" s="13"/>
      <c r="L133" s="13"/>
      <c r="M133" s="14"/>
      <c r="N133" s="14"/>
    </row>
    <row r="134" spans="8:14" ht="12.75">
      <c r="H134" s="13"/>
      <c r="I134" s="13"/>
      <c r="J134" s="13"/>
      <c r="K134" s="13"/>
      <c r="L134" s="13"/>
      <c r="M134" s="14"/>
      <c r="N134" s="14"/>
    </row>
    <row r="135" spans="2:14" ht="12.75">
      <c r="B135" s="30"/>
      <c r="H135" s="13"/>
      <c r="I135" s="13"/>
      <c r="J135" s="13"/>
      <c r="K135" s="13"/>
      <c r="L135" s="13"/>
      <c r="M135" s="14"/>
      <c r="N135" s="14"/>
    </row>
    <row r="136" spans="2:14" ht="12.75">
      <c r="B136" s="35"/>
      <c r="H136" s="13"/>
      <c r="I136" s="13"/>
      <c r="J136" s="13"/>
      <c r="K136" s="13"/>
      <c r="L136" s="13"/>
      <c r="M136" s="14"/>
      <c r="N136" s="14"/>
    </row>
    <row r="137" spans="8:14" ht="12.75">
      <c r="H137" s="13"/>
      <c r="I137" s="13"/>
      <c r="J137" s="13"/>
      <c r="K137" s="13"/>
      <c r="L137" s="13"/>
      <c r="M137" s="14"/>
      <c r="N137" s="14"/>
    </row>
    <row r="138" spans="2:14" ht="12.75">
      <c r="B138" s="30"/>
      <c r="H138" s="13"/>
      <c r="I138" s="13"/>
      <c r="J138" s="13"/>
      <c r="K138" s="13"/>
      <c r="L138" s="13"/>
      <c r="M138" s="14"/>
      <c r="N138" s="14"/>
    </row>
    <row r="139" spans="2:14" ht="12.75">
      <c r="B139" s="30"/>
      <c r="H139" s="13"/>
      <c r="I139" s="13"/>
      <c r="J139" s="13"/>
      <c r="K139" s="13"/>
      <c r="L139" s="13"/>
      <c r="M139" s="14"/>
      <c r="N139" s="14"/>
    </row>
    <row r="140" spans="2:14" ht="12.75">
      <c r="B140" s="30"/>
      <c r="H140" s="13"/>
      <c r="I140" s="13"/>
      <c r="J140" s="13"/>
      <c r="K140" s="13"/>
      <c r="L140" s="13"/>
      <c r="M140" s="14"/>
      <c r="N140" s="14"/>
    </row>
    <row r="141" spans="8:14" ht="12.75">
      <c r="H141" s="13"/>
      <c r="I141" s="13"/>
      <c r="J141" s="13"/>
      <c r="K141" s="13"/>
      <c r="L141" s="13"/>
      <c r="M141" s="14"/>
      <c r="N141" s="14"/>
    </row>
    <row r="142" spans="2:14" ht="12.75">
      <c r="B142" s="30"/>
      <c r="H142" s="13"/>
      <c r="I142" s="13"/>
      <c r="J142" s="13"/>
      <c r="K142" s="13"/>
      <c r="L142" s="13"/>
      <c r="M142" s="14"/>
      <c r="N142" s="14"/>
    </row>
    <row r="143" spans="8:14" ht="12.75">
      <c r="H143" s="13"/>
      <c r="I143" s="13"/>
      <c r="J143" s="13"/>
      <c r="K143" s="13"/>
      <c r="L143" s="13"/>
      <c r="M143" s="14"/>
      <c r="N143" s="14"/>
    </row>
    <row r="144" spans="8:14" ht="12.75">
      <c r="H144" s="13"/>
      <c r="I144" s="13"/>
      <c r="J144" s="13"/>
      <c r="K144" s="13"/>
      <c r="L144" s="13"/>
      <c r="M144" s="14"/>
      <c r="N144" s="14"/>
    </row>
    <row r="145" spans="2:14" ht="12.75">
      <c r="B145" s="35"/>
      <c r="H145" s="13"/>
      <c r="I145" s="13"/>
      <c r="J145" s="13"/>
      <c r="K145" s="13"/>
      <c r="L145" s="13"/>
      <c r="M145" s="14"/>
      <c r="N145" s="14"/>
    </row>
    <row r="146" spans="8:14" ht="12.75">
      <c r="H146" s="13"/>
      <c r="I146" s="13"/>
      <c r="J146" s="13"/>
      <c r="K146" s="13"/>
      <c r="L146" s="13"/>
      <c r="M146" s="14"/>
      <c r="N146" s="14"/>
    </row>
    <row r="147" spans="2:14" ht="12.75">
      <c r="B147" s="30"/>
      <c r="H147" s="13"/>
      <c r="I147" s="13"/>
      <c r="J147" s="13"/>
      <c r="K147" s="13"/>
      <c r="L147" s="13"/>
      <c r="M147" s="14"/>
      <c r="N147" s="14"/>
    </row>
    <row r="148" spans="2:14" ht="12.75">
      <c r="B148" s="30"/>
      <c r="H148" s="13"/>
      <c r="I148" s="13"/>
      <c r="J148" s="13"/>
      <c r="K148" s="13"/>
      <c r="L148" s="13"/>
      <c r="M148" s="14"/>
      <c r="N148" s="14"/>
    </row>
    <row r="149" spans="2:14" ht="12.75">
      <c r="B149" s="30"/>
      <c r="H149" s="13"/>
      <c r="I149" s="13"/>
      <c r="J149" s="13"/>
      <c r="K149" s="13"/>
      <c r="L149" s="13"/>
      <c r="M149" s="14"/>
      <c r="N149" s="14"/>
    </row>
    <row r="150" spans="8:14" ht="12.75">
      <c r="H150" s="13"/>
      <c r="I150" s="13"/>
      <c r="J150" s="13"/>
      <c r="K150" s="13"/>
      <c r="L150" s="13"/>
      <c r="M150" s="14"/>
      <c r="N150" s="14"/>
    </row>
    <row r="151" spans="8:14" ht="12.75">
      <c r="H151" s="13"/>
      <c r="I151" s="13"/>
      <c r="J151" s="13"/>
      <c r="K151" s="13"/>
      <c r="L151" s="13"/>
      <c r="M151" s="14"/>
      <c r="N151" s="14"/>
    </row>
    <row r="152" spans="2:14" ht="12.75">
      <c r="B152" s="30"/>
      <c r="H152" s="13"/>
      <c r="I152" s="13"/>
      <c r="J152" s="13"/>
      <c r="K152" s="13"/>
      <c r="L152" s="13"/>
      <c r="M152" s="14"/>
      <c r="N152" s="14"/>
    </row>
    <row r="153" spans="2:14" ht="12.75">
      <c r="B153" s="30"/>
      <c r="H153" s="13"/>
      <c r="I153" s="13"/>
      <c r="J153" s="13"/>
      <c r="K153" s="13"/>
      <c r="L153" s="13"/>
      <c r="M153" s="14"/>
      <c r="N153" s="14"/>
    </row>
    <row r="154" spans="2:14" ht="12.75">
      <c r="B154" s="30"/>
      <c r="H154" s="13"/>
      <c r="I154" s="13"/>
      <c r="J154" s="13"/>
      <c r="K154" s="13"/>
      <c r="L154" s="13"/>
      <c r="M154" s="14"/>
      <c r="N154" s="14"/>
    </row>
    <row r="155" spans="8:14" ht="12.75">
      <c r="H155" s="13"/>
      <c r="I155" s="13"/>
      <c r="J155" s="13"/>
      <c r="K155" s="13"/>
      <c r="L155" s="13"/>
      <c r="M155" s="14"/>
      <c r="N155" s="14"/>
    </row>
    <row r="156" spans="8:14" ht="12.75">
      <c r="H156" s="13"/>
      <c r="I156" s="13"/>
      <c r="J156" s="13"/>
      <c r="K156" s="13"/>
      <c r="L156" s="13"/>
      <c r="M156" s="14"/>
      <c r="N156" s="14"/>
    </row>
    <row r="157" spans="8:14" ht="12.75">
      <c r="H157" s="13"/>
      <c r="I157" s="13"/>
      <c r="J157" s="13"/>
      <c r="K157" s="13"/>
      <c r="L157" s="13"/>
      <c r="M157" s="14"/>
      <c r="N157" s="14"/>
    </row>
    <row r="158" spans="8:14" ht="12.75">
      <c r="H158" s="13"/>
      <c r="I158" s="13"/>
      <c r="J158" s="13"/>
      <c r="K158" s="13"/>
      <c r="L158" s="13"/>
      <c r="M158" s="14"/>
      <c r="N158" s="14"/>
    </row>
    <row r="159" spans="8:14" ht="12.75">
      <c r="H159" s="13"/>
      <c r="I159" s="13"/>
      <c r="J159" s="13"/>
      <c r="K159" s="13"/>
      <c r="L159" s="13"/>
      <c r="M159" s="14"/>
      <c r="N159" s="14"/>
    </row>
    <row r="160" spans="8:14" ht="12.75">
      <c r="H160" s="13"/>
      <c r="I160" s="13"/>
      <c r="J160" s="13"/>
      <c r="K160" s="13"/>
      <c r="L160" s="13"/>
      <c r="M160" s="14"/>
      <c r="N160" s="14"/>
    </row>
    <row r="161" spans="8:14" ht="12.75">
      <c r="H161" s="13"/>
      <c r="I161" s="13"/>
      <c r="J161" s="13"/>
      <c r="K161" s="13"/>
      <c r="L161" s="13"/>
      <c r="M161" s="14"/>
      <c r="N161" s="14"/>
    </row>
    <row r="162" spans="8:14" ht="12.75">
      <c r="H162" s="13"/>
      <c r="I162" s="13"/>
      <c r="J162" s="13"/>
      <c r="K162" s="13"/>
      <c r="L162" s="13"/>
      <c r="M162" s="14"/>
      <c r="N162" s="14"/>
    </row>
    <row r="163" spans="8:14" ht="12.75">
      <c r="H163" s="13"/>
      <c r="I163" s="13"/>
      <c r="J163" s="13"/>
      <c r="K163" s="13"/>
      <c r="L163" s="13"/>
      <c r="M163" s="14"/>
      <c r="N163" s="14"/>
    </row>
    <row r="164" spans="8:14" ht="12.75">
      <c r="H164" s="13"/>
      <c r="I164" s="13"/>
      <c r="J164" s="13"/>
      <c r="K164" s="13"/>
      <c r="L164" s="13"/>
      <c r="M164" s="14"/>
      <c r="N164" s="14"/>
    </row>
    <row r="165" spans="8:14" ht="12.75">
      <c r="H165" s="13"/>
      <c r="I165" s="13"/>
      <c r="J165" s="13"/>
      <c r="K165" s="13"/>
      <c r="L165" s="13"/>
      <c r="M165" s="14"/>
      <c r="N165" s="14"/>
    </row>
    <row r="166" spans="8:14" ht="12.75">
      <c r="H166" s="13"/>
      <c r="I166" s="13"/>
      <c r="J166" s="13"/>
      <c r="K166" s="13"/>
      <c r="L166" s="13"/>
      <c r="M166" s="14"/>
      <c r="N166" s="14"/>
    </row>
    <row r="167" spans="8:14" ht="12.75">
      <c r="H167" s="13"/>
      <c r="I167" s="13"/>
      <c r="J167" s="13"/>
      <c r="K167" s="13"/>
      <c r="L167" s="13"/>
      <c r="M167" s="14"/>
      <c r="N167" s="14"/>
    </row>
    <row r="168" spans="8:14" ht="12.75">
      <c r="H168" s="13"/>
      <c r="I168" s="13"/>
      <c r="J168" s="13"/>
      <c r="K168" s="13"/>
      <c r="L168" s="13"/>
      <c r="M168" s="14"/>
      <c r="N168" s="14"/>
    </row>
    <row r="169" spans="8:14" ht="12.75">
      <c r="H169" s="13"/>
      <c r="I169" s="13"/>
      <c r="J169" s="13"/>
      <c r="K169" s="13"/>
      <c r="L169" s="13"/>
      <c r="M169" s="14"/>
      <c r="N169" s="14"/>
    </row>
    <row r="170" spans="8:14" ht="12.75">
      <c r="H170" s="13"/>
      <c r="I170" s="13"/>
      <c r="J170" s="13"/>
      <c r="K170" s="13"/>
      <c r="L170" s="13"/>
      <c r="M170" s="14"/>
      <c r="N170" s="14"/>
    </row>
    <row r="171" spans="8:14" ht="12.75">
      <c r="H171" s="13"/>
      <c r="I171" s="13"/>
      <c r="J171" s="13"/>
      <c r="K171" s="13"/>
      <c r="L171" s="13"/>
      <c r="M171" s="14"/>
      <c r="N171" s="14"/>
    </row>
    <row r="172" spans="8:14" ht="12.75">
      <c r="H172" s="13"/>
      <c r="I172" s="13"/>
      <c r="J172" s="13"/>
      <c r="K172" s="13"/>
      <c r="L172" s="13"/>
      <c r="M172" s="14"/>
      <c r="N172" s="14"/>
    </row>
    <row r="173" spans="8:14" ht="12.75">
      <c r="H173" s="13"/>
      <c r="I173" s="13"/>
      <c r="J173" s="13"/>
      <c r="K173" s="13"/>
      <c r="L173" s="13"/>
      <c r="M173" s="14"/>
      <c r="N173" s="14"/>
    </row>
    <row r="174" spans="8:14" ht="12.75">
      <c r="H174" s="13"/>
      <c r="I174" s="13"/>
      <c r="J174" s="13"/>
      <c r="K174" s="13"/>
      <c r="L174" s="13"/>
      <c r="M174" s="14"/>
      <c r="N174" s="14"/>
    </row>
    <row r="175" spans="8:14" ht="12.75">
      <c r="H175" s="13"/>
      <c r="I175" s="13"/>
      <c r="J175" s="13"/>
      <c r="K175" s="13"/>
      <c r="L175" s="13"/>
      <c r="M175" s="14"/>
      <c r="N175" s="14"/>
    </row>
    <row r="176" spans="8:14" ht="12.75">
      <c r="H176" s="13"/>
      <c r="I176" s="13"/>
      <c r="J176" s="13"/>
      <c r="K176" s="13"/>
      <c r="L176" s="13"/>
      <c r="M176" s="14"/>
      <c r="N176" s="14"/>
    </row>
  </sheetData>
  <printOptions/>
  <pageMargins left="0.75" right="0.75" top="1" bottom="1" header="0.5" footer="0.5"/>
  <pageSetup horizontalDpi="600" verticalDpi="600" orientation="portrait" scale="95" r:id="rId1"/>
</worksheet>
</file>

<file path=xl/worksheets/sheet9.xml><?xml version="1.0" encoding="utf-8"?>
<worksheet xmlns="http://schemas.openxmlformats.org/spreadsheetml/2006/main" xmlns:r="http://schemas.openxmlformats.org/officeDocument/2006/relationships">
  <dimension ref="A1:H39"/>
  <sheetViews>
    <sheetView workbookViewId="0" topLeftCell="A2">
      <selection activeCell="E24" sqref="E24"/>
    </sheetView>
  </sheetViews>
  <sheetFormatPr defaultColWidth="9.140625" defaultRowHeight="12.75"/>
  <cols>
    <col min="1" max="1" width="17.8515625" style="0" customWidth="1"/>
    <col min="5" max="5" width="22.421875" style="0" customWidth="1"/>
    <col min="6" max="6" width="12.7109375" style="0" customWidth="1"/>
    <col min="7" max="7" width="11.7109375" style="0" customWidth="1"/>
    <col min="8" max="8" width="10.28125" style="0" bestFit="1" customWidth="1"/>
  </cols>
  <sheetData>
    <row r="1" ht="12.75">
      <c r="A1" t="s">
        <v>475</v>
      </c>
    </row>
    <row r="2" ht="12.75">
      <c r="A2" s="94" t="s">
        <v>476</v>
      </c>
    </row>
    <row r="3" ht="12.75">
      <c r="E3" t="s">
        <v>481</v>
      </c>
    </row>
    <row r="4" spans="1:7" ht="12.75">
      <c r="A4" t="str">
        <f>+A28</f>
        <v>Pre-Operating Expense c/f</v>
      </c>
      <c r="F4" s="96">
        <f>+F28</f>
        <v>0</v>
      </c>
      <c r="G4" s="93"/>
    </row>
    <row r="5" spans="1:7" ht="12.75">
      <c r="A5" t="str">
        <f aca="true" t="shared" si="0" ref="A5:A13">+A29</f>
        <v>Incorporation Expense c/f</v>
      </c>
      <c r="F5" s="96">
        <f>+F29</f>
        <v>0</v>
      </c>
      <c r="G5" s="93"/>
    </row>
    <row r="6" spans="1:7" ht="15.75">
      <c r="A6" t="str">
        <f t="shared" si="0"/>
        <v>Accumulated Losses</v>
      </c>
      <c r="E6" s="6" t="s">
        <v>203</v>
      </c>
      <c r="F6" s="96">
        <f>+F30</f>
        <v>10367.75</v>
      </c>
      <c r="G6" s="93"/>
    </row>
    <row r="7" spans="1:6" ht="15.75">
      <c r="A7" t="str">
        <f t="shared" si="0"/>
        <v>Secretarial Resources (Ipoh) Sdn Bhd</v>
      </c>
      <c r="E7" s="6" t="s">
        <v>199</v>
      </c>
      <c r="F7" s="93">
        <f>-G31</f>
        <v>-1350.25</v>
      </c>
    </row>
    <row r="8" spans="1:6" ht="15.75">
      <c r="A8" t="str">
        <f t="shared" si="0"/>
        <v>Lim Siang Guan &amp; Co</v>
      </c>
      <c r="E8" s="6" t="s">
        <v>199</v>
      </c>
      <c r="F8" s="93">
        <f>-G32</f>
        <v>-1708</v>
      </c>
    </row>
    <row r="9" spans="1:6" ht="15.75">
      <c r="A9" t="str">
        <f t="shared" si="0"/>
        <v>Hovid Pharmacy Sdn Bhd</v>
      </c>
      <c r="E9" s="6" t="s">
        <v>199</v>
      </c>
      <c r="F9" s="93">
        <f>-G33</f>
        <v>-2783.5</v>
      </c>
    </row>
    <row r="10" spans="1:6" ht="15.75">
      <c r="A10" t="str">
        <f t="shared" si="0"/>
        <v>Áccrued Charges</v>
      </c>
      <c r="E10" s="6" t="s">
        <v>199</v>
      </c>
      <c r="F10" s="93">
        <f>-G34</f>
        <v>-425</v>
      </c>
    </row>
    <row r="11" spans="1:6" ht="15.75">
      <c r="A11" t="str">
        <f t="shared" si="0"/>
        <v>Director A/c - Mr David Ho</v>
      </c>
      <c r="E11" s="6" t="s">
        <v>199</v>
      </c>
      <c r="F11" s="93">
        <f>-G35</f>
        <v>-4101</v>
      </c>
    </row>
    <row r="12" spans="1:7" ht="15.75">
      <c r="A12" t="str">
        <f t="shared" si="0"/>
        <v>Cash in hand</v>
      </c>
      <c r="E12" s="6" t="s">
        <v>198</v>
      </c>
      <c r="F12" s="96">
        <f>+F36</f>
        <v>2</v>
      </c>
      <c r="G12" s="93"/>
    </row>
    <row r="13" spans="1:7" ht="15.75">
      <c r="A13" t="str">
        <f t="shared" si="0"/>
        <v>Share Capital</v>
      </c>
      <c r="E13" s="6" t="s">
        <v>163</v>
      </c>
      <c r="F13" s="96">
        <v>-2</v>
      </c>
      <c r="G13" s="93"/>
    </row>
    <row r="14" spans="1:7" ht="15.75">
      <c r="A14" t="s">
        <v>480</v>
      </c>
      <c r="E14" s="6" t="s">
        <v>203</v>
      </c>
      <c r="F14" s="96">
        <f>-F38</f>
        <v>-1310</v>
      </c>
      <c r="G14" s="93"/>
    </row>
    <row r="15" spans="6:7" ht="12.75">
      <c r="F15" s="93">
        <f>SUM(F4:F13)</f>
        <v>0</v>
      </c>
      <c r="G15" s="93"/>
    </row>
    <row r="18" ht="15.75">
      <c r="A18" s="6"/>
    </row>
    <row r="27" spans="1:3" ht="12.75">
      <c r="A27" s="95" t="s">
        <v>479</v>
      </c>
      <c r="C27" t="s">
        <v>477</v>
      </c>
    </row>
    <row r="28" spans="1:7" ht="12.75">
      <c r="A28" s="97" t="s">
        <v>466</v>
      </c>
      <c r="B28" s="97"/>
      <c r="C28" s="97"/>
      <c r="D28" s="97"/>
      <c r="E28" s="97">
        <v>56</v>
      </c>
      <c r="F28" s="98"/>
      <c r="G28" s="99"/>
    </row>
    <row r="29" spans="1:7" ht="12.75">
      <c r="A29" s="97" t="s">
        <v>467</v>
      </c>
      <c r="B29" s="97"/>
      <c r="C29" s="97"/>
      <c r="D29" s="97"/>
      <c r="E29" s="97">
        <v>50</v>
      </c>
      <c r="F29" s="99">
        <v>0</v>
      </c>
      <c r="G29" s="99"/>
    </row>
    <row r="30" spans="1:7" ht="12.75">
      <c r="A30" s="97" t="s">
        <v>468</v>
      </c>
      <c r="B30" s="97"/>
      <c r="C30" s="97"/>
      <c r="D30" s="97"/>
      <c r="E30" s="97">
        <v>60</v>
      </c>
      <c r="F30" s="99">
        <v>10367.75</v>
      </c>
      <c r="G30" s="99"/>
    </row>
    <row r="31" spans="1:7" ht="12.75">
      <c r="A31" s="97" t="s">
        <v>469</v>
      </c>
      <c r="B31" s="97"/>
      <c r="C31" s="97"/>
      <c r="D31" s="97"/>
      <c r="E31" s="97">
        <v>110</v>
      </c>
      <c r="F31" s="99"/>
      <c r="G31" s="99">
        <v>1350.25</v>
      </c>
    </row>
    <row r="32" spans="1:7" ht="12.75">
      <c r="A32" s="97" t="s">
        <v>470</v>
      </c>
      <c r="B32" s="97"/>
      <c r="C32" s="97"/>
      <c r="D32" s="97"/>
      <c r="E32" s="97">
        <v>115</v>
      </c>
      <c r="F32" s="99"/>
      <c r="G32" s="99">
        <v>1708</v>
      </c>
    </row>
    <row r="33" spans="1:7" ht="12.75">
      <c r="A33" s="97" t="s">
        <v>471</v>
      </c>
      <c r="B33" s="97"/>
      <c r="C33" s="97"/>
      <c r="D33" s="97"/>
      <c r="E33" s="97">
        <v>120</v>
      </c>
      <c r="F33" s="99"/>
      <c r="G33" s="99">
        <f>2759.5+24</f>
        <v>2783.5</v>
      </c>
    </row>
    <row r="34" spans="1:7" ht="12.75">
      <c r="A34" s="97" t="s">
        <v>472</v>
      </c>
      <c r="B34" s="97"/>
      <c r="C34" s="97"/>
      <c r="D34" s="97"/>
      <c r="E34" s="97">
        <v>126</v>
      </c>
      <c r="F34" s="100"/>
      <c r="G34" s="100">
        <v>425</v>
      </c>
    </row>
    <row r="35" spans="1:7" ht="12.75">
      <c r="A35" s="97" t="s">
        <v>473</v>
      </c>
      <c r="B35" s="97"/>
      <c r="C35" s="97"/>
      <c r="D35" s="97"/>
      <c r="E35" s="97">
        <v>130</v>
      </c>
      <c r="F35" s="100"/>
      <c r="G35" s="100">
        <v>4101</v>
      </c>
    </row>
    <row r="36" spans="1:7" ht="12.75">
      <c r="A36" s="97" t="s">
        <v>474</v>
      </c>
      <c r="B36" s="97"/>
      <c r="C36" s="97"/>
      <c r="D36" s="97"/>
      <c r="E36" s="97">
        <v>102</v>
      </c>
      <c r="F36" s="100">
        <v>2</v>
      </c>
      <c r="G36" s="100"/>
    </row>
    <row r="37" spans="1:7" ht="12.75">
      <c r="A37" s="97" t="s">
        <v>163</v>
      </c>
      <c r="B37" s="97"/>
      <c r="C37" s="97"/>
      <c r="D37" s="97"/>
      <c r="E37" s="97">
        <v>100</v>
      </c>
      <c r="F37" s="100"/>
      <c r="G37" s="100">
        <v>2</v>
      </c>
    </row>
    <row r="38" spans="1:6" ht="12.75">
      <c r="A38" t="s">
        <v>478</v>
      </c>
      <c r="F38" s="96">
        <v>1310</v>
      </c>
    </row>
    <row r="39" spans="6:8" ht="12.75">
      <c r="F39" s="101">
        <f>SUM(F28:F37)</f>
        <v>10369.75</v>
      </c>
      <c r="G39" s="101">
        <f>SUM(G28:G37)</f>
        <v>10369.75</v>
      </c>
      <c r="H39" s="93"/>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Abas</dc:creator>
  <cp:keywords/>
  <dc:description/>
  <cp:lastModifiedBy>owner</cp:lastModifiedBy>
  <cp:lastPrinted>2005-04-13T10:10:01Z</cp:lastPrinted>
  <dcterms:created xsi:type="dcterms:W3CDTF">2003-12-02T10:07:30Z</dcterms:created>
  <dcterms:modified xsi:type="dcterms:W3CDTF">2005-04-13T10:58:35Z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730958963</vt:i4>
  </property>
  <property fmtid="{D5CDD505-2E9C-101B-9397-08002B2CF9AE}" pid="3" name="_EmailSubject">
    <vt:lpwstr>Carotech Q2_2005 rpt.xls</vt:lpwstr>
  </property>
  <property fmtid="{D5CDD505-2E9C-101B-9397-08002B2CF9AE}" pid="4" name="_AuthorEmail">
    <vt:lpwstr>hcling@carotech.net</vt:lpwstr>
  </property>
  <property fmtid="{D5CDD505-2E9C-101B-9397-08002B2CF9AE}" pid="5" name="_AuthorEmailDisplayName">
    <vt:lpwstr>HC Ling</vt:lpwstr>
  </property>
  <property fmtid="{D5CDD505-2E9C-101B-9397-08002B2CF9AE}" pid="6" name="_PreviousAdHocReviewCycleID">
    <vt:i4>-1292402522</vt:i4>
  </property>
</Properties>
</file>